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423"/>
  <workbookPr autoCompressPictures="0"/>
  <bookViews>
    <workbookView xWindow="27480" yWindow="960" windowWidth="28800" windowHeight="12140"/>
  </bookViews>
  <sheets>
    <sheet name="Recap" sheetId="1" r:id="rId1"/>
    <sheet name="Balance Sheet" sheetId="5" r:id="rId2"/>
    <sheet name="Operating Summary" sheetId="4" r:id="rId3"/>
    <sheet name="Operating Stmt of Activities" sheetId="2" r:id="rId4"/>
    <sheet name="Campaign Summary" sheetId="6" r:id="rId5"/>
    <sheet name="Consolidated" sheetId="7" r:id="rId6"/>
  </sheets>
  <definedNames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REPT(Recap!LOCAL_YEAR_FORMAT,4)&amp;Recap!LOCAL_DATE_SEPARATOR&amp;REPT(Recap!LOCAL_MONTH_FORMAT,2)&amp;Recap!LOCAL_DATE_SEPARATOR&amp;REPT(Recap!LOCAL_DAY_FORMAT,2)&amp;" "&amp;REPT(Recap!LOCAL_HOUR_FORMAT,2)&amp;Recap!LOCAL_TIME_SEPARATOR&amp;REPT(Recap!LOCAL_MINUTE_FORMAT,2)&amp;Recap!LOCAL_TIME_SEPARATOR&amp;REPT(Recap!LOCAL_SECOND_FORMAT,2)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1">'Balance Sheet'!$A$1:$F$69</definedName>
    <definedName name="_xlnm.Print_Titles" localSheetId="1">'Balance Sheet'!$A:$E,'Balance Sheet'!$1:$1</definedName>
    <definedName name="_xlnm.Print_Titles" localSheetId="4">'Campaign Summary'!$A:$E,'Campaign Summary'!$1:$2</definedName>
    <definedName name="_xlnm.Print_Titles" localSheetId="5">Consolidated!$A:$G,Consolidated!$1:$2</definedName>
    <definedName name="_xlnm.Print_Titles" localSheetId="3">'Operating Stmt of Activities'!$A:$G,'Operating Stmt of Activities'!$1:$2</definedName>
    <definedName name="_xlnm.Print_Titles" localSheetId="2">'Operating Summary'!$A:$E,'Operating Summary'!$1:$2</definedName>
    <definedName name="QB_COLUMN_102200" localSheetId="5" hidden="1">Consolidated!#REF!</definedName>
    <definedName name="QB_COLUMN_102201" localSheetId="5" hidden="1">Consolidated!#REF!</definedName>
    <definedName name="QB_COLUMN_12200" localSheetId="5" hidden="1">Consolidated!#REF!</definedName>
    <definedName name="QB_COLUMN_12201" localSheetId="5" hidden="1">Consolidated!#REF!</definedName>
    <definedName name="QB_COLUMN_122200" localSheetId="5" hidden="1">Consolidated!#REF!</definedName>
    <definedName name="QB_COLUMN_122201" localSheetId="5" hidden="1">Consolidated!#REF!</definedName>
    <definedName name="QB_COLUMN_13101" localSheetId="5" hidden="1">Consolidated!#REF!</definedName>
    <definedName name="QB_COLUMN_132200" localSheetId="5" hidden="1">Consolidated!#REF!</definedName>
    <definedName name="QB_COLUMN_132201" localSheetId="5" hidden="1">Consolidated!#REF!</definedName>
    <definedName name="QB_COLUMN_212200" localSheetId="5" hidden="1">Consolidated!#REF!</definedName>
    <definedName name="QB_COLUMN_212201" localSheetId="5" hidden="1">Consolidated!#REF!</definedName>
    <definedName name="QB_COLUMN_233200" localSheetId="5" hidden="1">Consolidated!#REF!</definedName>
    <definedName name="QB_COLUMN_233201" localSheetId="5" hidden="1">Consolidated!#REF!</definedName>
    <definedName name="QB_COLUMN_243200" localSheetId="5" hidden="1">Consolidated!#REF!</definedName>
    <definedName name="QB_COLUMN_243201" localSheetId="5" hidden="1">Consolidated!#REF!</definedName>
    <definedName name="QB_COLUMN_29" localSheetId="1" hidden="1">'Balance Sheet'!$F$1</definedName>
    <definedName name="QB_COLUMN_373101" localSheetId="5" hidden="1">Consolidated!#REF!</definedName>
    <definedName name="QB_COLUMN_393101" localSheetId="5" hidden="1">Consolidated!#REF!</definedName>
    <definedName name="QB_COLUMN_423011" localSheetId="5" hidden="1">Consolidated!$I$2</definedName>
    <definedName name="QB_COLUMN_452111" localSheetId="5" hidden="1">Consolidated!#REF!</definedName>
    <definedName name="QB_COLUMN_59200" localSheetId="4" hidden="1">'Campaign Summary'!$F$2</definedName>
    <definedName name="QB_COLUMN_59200" localSheetId="3" hidden="1">'Operating Stmt of Activities'!$H$2</definedName>
    <definedName name="QB_COLUMN_59200" localSheetId="2" hidden="1">'Operating Summary'!$F$2</definedName>
    <definedName name="QB_COLUMN_62200" localSheetId="5" hidden="1">Consolidated!#REF!</definedName>
    <definedName name="QB_COLUMN_62201" localSheetId="5" hidden="1">Consolidated!#REF!</definedName>
    <definedName name="QB_COLUMN_62230" localSheetId="4" hidden="1">'Campaign Summary'!$L$2</definedName>
    <definedName name="QB_COLUMN_62230" localSheetId="3" hidden="1">'Operating Stmt of Activities'!$N$2</definedName>
    <definedName name="QB_COLUMN_62230" localSheetId="2" hidden="1">'Operating Summary'!$L$2</definedName>
    <definedName name="QB_COLUMN_64420" localSheetId="4" hidden="1">'Campaign Summary'!$J$2</definedName>
    <definedName name="QB_COLUMN_64420" localSheetId="3" hidden="1">'Operating Stmt of Activities'!$L$2</definedName>
    <definedName name="QB_COLUMN_64420" localSheetId="2" hidden="1">'Operating Summary'!$J$2</definedName>
    <definedName name="QB_COLUMN_64450" localSheetId="4" hidden="1">'Campaign Summary'!$P$2</definedName>
    <definedName name="QB_COLUMN_64450" localSheetId="3" hidden="1">'Operating Stmt of Activities'!$R$2</definedName>
    <definedName name="QB_COLUMN_64450" localSheetId="2" hidden="1">'Operating Summary'!$P$2</definedName>
    <definedName name="QB_COLUMN_76210" localSheetId="4" hidden="1">'Campaign Summary'!$H$2</definedName>
    <definedName name="QB_COLUMN_76210" localSheetId="3" hidden="1">'Operating Stmt of Activities'!$J$2</definedName>
    <definedName name="QB_COLUMN_76210" localSheetId="2" hidden="1">'Operating Summary'!$H$2</definedName>
    <definedName name="QB_COLUMN_76240" localSheetId="4" hidden="1">'Campaign Summary'!$N$2</definedName>
    <definedName name="QB_COLUMN_76240" localSheetId="3" hidden="1">'Operating Stmt of Activities'!$P$2</definedName>
    <definedName name="QB_COLUMN_76240" localSheetId="2" hidden="1">'Operating Summary'!$N$2</definedName>
    <definedName name="QB_COLUMN_76260" localSheetId="4" hidden="1">'Campaign Summary'!$R$2</definedName>
    <definedName name="QB_COLUMN_76260" localSheetId="3" hidden="1">'Operating Stmt of Activities'!$T$2</definedName>
    <definedName name="QB_COLUMN_76260" localSheetId="2" hidden="1">'Operating Summary'!$R$2</definedName>
    <definedName name="QB_COLUMN_822200" localSheetId="5" hidden="1">Consolidated!#REF!</definedName>
    <definedName name="QB_COLUMN_822201" localSheetId="5" hidden="1">Consolidated!#REF!</definedName>
    <definedName name="QB_COLUMN_832200" localSheetId="5" hidden="1">Consolidated!#REF!</definedName>
    <definedName name="QB_COLUMN_832201" localSheetId="5" hidden="1">Consolidated!#REF!</definedName>
    <definedName name="QB_COLUMN_842200" localSheetId="5" hidden="1">Consolidated!#REF!</definedName>
    <definedName name="QB_COLUMN_842201" localSheetId="5" hidden="1">Consolidated!#REF!</definedName>
    <definedName name="QB_COLUMN_852101" localSheetId="5" hidden="1">Consolidated!#REF!</definedName>
    <definedName name="QB_COLUMN_862101" localSheetId="5" hidden="1">Consolidated!#REF!</definedName>
    <definedName name="QB_COLUMN_93101" localSheetId="5" hidden="1">Consolidated!#REF!</definedName>
    <definedName name="QB_DATA_0" localSheetId="1" hidden="1">'Balance Sheet'!$5:$5,'Balance Sheet'!$6:$6,'Balance Sheet'!$7:$7,'Balance Sheet'!$8:$8,'Balance Sheet'!$11:$11,'Balance Sheet'!$12:$12,'Balance Sheet'!$13:$13,'Balance Sheet'!$14:$14,'Balance Sheet'!$17:$17,'Balance Sheet'!$18:$18,'Balance Sheet'!$19:$19,'Balance Sheet'!$20:$20,'Balance Sheet'!$21:$21,'Balance Sheet'!$25:$25,'Balance Sheet'!$26:$26,'Balance Sheet'!$27:$27</definedName>
    <definedName name="QB_DATA_0" localSheetId="4" hidden="1">'Campaign Summary'!$5:$5,'Campaign Summary'!$6:$6,'Campaign Summary'!$7:$7,'Campaign Summary'!$11:$11,'Campaign Summary'!$12:$12,'Campaign Summary'!$13:$13,'Campaign Summary'!$14:$14,'Campaign Summary'!$15:$15,'Campaign Summary'!$16:$16,'Campaign Summary'!$21:$21,'Campaign Summary'!$24:$24</definedName>
    <definedName name="QB_DATA_0" localSheetId="5" hidden="1">Consolidated!$6:$6,Consolidated!$7:$7,Consolidated!$8:$8,Consolidated!$9:$9,Consolidated!$12:$12,Consolidated!$13:$13,Consolidated!$14:$14,Consolidated!$15:$15,Consolidated!$16:$16,Consolidated!$19:$19,Consolidated!$20:$20,Consolidated!$21:$21,Consolidated!$24:$24,Consolidated!$25:$25,Consolidated!$26:$26,Consolidated!$27:$27</definedName>
    <definedName name="QB_DATA_0" localSheetId="3" hidden="1">'Operating Stmt of Activities'!$6:$6,'Operating Stmt of Activities'!$7:$7,'Operating Stmt of Activities'!$8:$8,'Operating Stmt of Activities'!$9:$9,'Operating Stmt of Activities'!$10:$10,'Operating Stmt of Activities'!$13:$13,'Operating Stmt of Activities'!$14:$14,'Operating Stmt of Activities'!$15:$15,'Operating Stmt of Activities'!$16:$16,'Operating Stmt of Activities'!$17:$17,'Operating Stmt of Activities'!$20:$20,'Operating Stmt of Activities'!$21:$21,'Operating Stmt of Activities'!$22:$22,'Operating Stmt of Activities'!$25:$25,'Operating Stmt of Activities'!$26:$26,'Operating Stmt of Activities'!$27:$27</definedName>
    <definedName name="QB_DATA_0" localSheetId="2" hidden="1">'Operating Summary'!$5:$5,'Operating Summary'!$8:$8,'Operating Summary'!$9:$9,'Operating Summary'!$10:$10,'Operating Summary'!$11:$11,'Operating Summary'!$12:$12,'Operating Summary'!$13:$13,'Operating Summary'!$14:$14,'Operating Summary'!$17:$17,'Operating Summary'!$18:$18,'Operating Summary'!$19:$19,'Operating Summary'!$20:$20,'Operating Summary'!$21:$21,'Operating Summary'!$22:$22,'Operating Summary'!$26:$26,'Operating Summary'!$27:$27</definedName>
    <definedName name="QB_DATA_1" localSheetId="1" hidden="1">'Balance Sheet'!$28:$28,'Balance Sheet'!$29:$29,'Balance Sheet'!$30:$30,'Balance Sheet'!$31:$31,'Balance Sheet'!$38:$38,'Balance Sheet'!$41:$41,'Balance Sheet'!$42:$42,'Balance Sheet'!$43:$43,'Balance Sheet'!$46:$46,'Balance Sheet'!$47:$47,'Balance Sheet'!$48:$48,'Balance Sheet'!$49:$49,'Balance Sheet'!$50:$50,'Balance Sheet'!$51:$51,'Balance Sheet'!$52:$52,'Balance Sheet'!$53:$53</definedName>
    <definedName name="QB_DATA_1" localSheetId="5" hidden="1">Consolidated!$28:$28,Consolidated!$32:$32,Consolidated!$33:$33,Consolidated!$34:$34,Consolidated!$37:$37,Consolidated!$38:$38,Consolidated!$39:$39,Consolidated!$44:$44,Consolidated!$45:$45,Consolidated!$46:$46,Consolidated!$47:$47,Consolidated!$48:$48,Consolidated!$51:$51,Consolidated!$52:$52,Consolidated!$55:$55,Consolidated!$57:$57</definedName>
    <definedName name="QB_DATA_1" localSheetId="3" hidden="1">'Operating Stmt of Activities'!$28:$28,'Operating Stmt of Activities'!$29:$29,'Operating Stmt of Activities'!$33:$33,'Operating Stmt of Activities'!$34:$34,'Operating Stmt of Activities'!$35:$35,'Operating Stmt of Activities'!$38:$38,'Operating Stmt of Activities'!$39:$39,'Operating Stmt of Activities'!$40:$40,'Operating Stmt of Activities'!$45:$45,'Operating Stmt of Activities'!$46:$46,'Operating Stmt of Activities'!$47:$47,'Operating Stmt of Activities'!$48:$48,'Operating Stmt of Activities'!$49:$49,'Operating Stmt of Activities'!$52:$52,'Operating Stmt of Activities'!$53:$53,'Operating Stmt of Activities'!$56:$56</definedName>
    <definedName name="QB_DATA_1" localSheetId="2" hidden="1">'Operating Summary'!$28:$28,'Operating Summary'!$29:$29,'Operating Summary'!$30:$30,'Operating Summary'!$31:$31,'Operating Summary'!$32:$32,'Operating Summary'!$33:$33,'Operating Summary'!$38:$38,'Operating Summary'!$39:$39</definedName>
    <definedName name="QB_DATA_2" localSheetId="1" hidden="1">'Balance Sheet'!$57:$57,'Balance Sheet'!$61:$61,'Balance Sheet'!$62:$62,'Balance Sheet'!$63:$63,'Balance Sheet'!$64:$64,'Balance Sheet'!$65:$65,'Balance Sheet'!$66:$66,'Balance Sheet'!$67:$67</definedName>
    <definedName name="QB_DATA_2" localSheetId="5" hidden="1">Consolidated!$58:$58,Consolidated!$59:$59,Consolidated!$60:$60,Consolidated!$64:$64,Consolidated!$65:$65,Consolidated!$66:$66,Consolidated!$67:$67,Consolidated!$68:$68,Consolidated!$69:$69,Consolidated!$74:$74,Consolidated!$75:$75,Consolidated!$76:$76,Consolidated!$77:$77,Consolidated!$78:$78,Consolidated!$79:$79,Consolidated!$82:$82</definedName>
    <definedName name="QB_DATA_2" localSheetId="3" hidden="1">'Operating Stmt of Activities'!$58:$58,'Operating Stmt of Activities'!$59:$59,'Operating Stmt of Activities'!$60:$60,'Operating Stmt of Activities'!$61:$61,'Operating Stmt of Activities'!$65:$65,'Operating Stmt of Activities'!$66:$66,'Operating Stmt of Activities'!$67:$67,'Operating Stmt of Activities'!$68:$68,'Operating Stmt of Activities'!$69:$69,'Operating Stmt of Activities'!$70:$70,'Operating Stmt of Activities'!$75:$75,'Operating Stmt of Activities'!$76:$76,'Operating Stmt of Activities'!$77:$77,'Operating Stmt of Activities'!$78:$78,'Operating Stmt of Activities'!$79:$79,'Operating Stmt of Activities'!$82:$82</definedName>
    <definedName name="QB_DATA_3" localSheetId="5" hidden="1">Consolidated!$83:$83,Consolidated!$84:$84,Consolidated!$85:$85,Consolidated!$86:$86,Consolidated!$87:$87,Consolidated!$90:$90,Consolidated!$91:$91,Consolidated!$92:$92,Consolidated!$93:$93,Consolidated!$94:$94,Consolidated!$95:$95,Consolidated!$98:$98,Consolidated!$99:$99,Consolidated!$100:$100,Consolidated!$101:$101,Consolidated!$102:$102</definedName>
    <definedName name="QB_DATA_3" localSheetId="3" hidden="1">'Operating Stmt of Activities'!$83:$83,'Operating Stmt of Activities'!$84:$84,'Operating Stmt of Activities'!$85:$85,'Operating Stmt of Activities'!$86:$86,'Operating Stmt of Activities'!$87:$87,'Operating Stmt of Activities'!$90:$90,'Operating Stmt of Activities'!$91:$91,'Operating Stmt of Activities'!$92:$92,'Operating Stmt of Activities'!$93:$93,'Operating Stmt of Activities'!$94:$94,'Operating Stmt of Activities'!$95:$95,'Operating Stmt of Activities'!$98:$98,'Operating Stmt of Activities'!$99:$99,'Operating Stmt of Activities'!$100:$100,'Operating Stmt of Activities'!$101:$101,'Operating Stmt of Activities'!$102:$102</definedName>
    <definedName name="QB_DATA_4" localSheetId="5" hidden="1">Consolidated!$103:$103,Consolidated!$104:$104,Consolidated!$105:$105,Consolidated!$106:$106,Consolidated!$107:$107,Consolidated!$108:$108,Consolidated!$111:$111,Consolidated!$112:$112,Consolidated!$113:$113,Consolidated!$114:$114,Consolidated!$115:$115,Consolidated!$118:$118,Consolidated!$119:$119,Consolidated!$120:$120,Consolidated!$123:$123,Consolidated!$124:$124</definedName>
    <definedName name="QB_DATA_4" localSheetId="3" hidden="1">'Operating Stmt of Activities'!$103:$103,'Operating Stmt of Activities'!$104:$104,'Operating Stmt of Activities'!$105:$105,'Operating Stmt of Activities'!$106:$106,'Operating Stmt of Activities'!$107:$107,'Operating Stmt of Activities'!$108:$108,'Operating Stmt of Activities'!$111:$111,'Operating Stmt of Activities'!$112:$112,'Operating Stmt of Activities'!$113:$113,'Operating Stmt of Activities'!$114:$114,'Operating Stmt of Activities'!$115:$115,'Operating Stmt of Activities'!$118:$118,'Operating Stmt of Activities'!$119:$119,'Operating Stmt of Activities'!$120:$120,'Operating Stmt of Activities'!$123:$123,'Operating Stmt of Activities'!$124:$124</definedName>
    <definedName name="QB_DATA_5" localSheetId="5" hidden="1">Consolidated!$125:$125,Consolidated!$126:$126,Consolidated!$127:$127,Consolidated!$128:$128,Consolidated!$131:$131,Consolidated!$132:$132,Consolidated!$133:$133,Consolidated!$139:$139,Consolidated!$140:$140,Consolidated!$141:$141</definedName>
    <definedName name="QB_DATA_5" localSheetId="3" hidden="1">'Operating Stmt of Activities'!$125:$125,'Operating Stmt of Activities'!$126:$126,'Operating Stmt of Activities'!$127:$127,'Operating Stmt of Activities'!$128:$128,'Operating Stmt of Activities'!$131:$131,'Operating Stmt of Activities'!$132:$132,'Operating Stmt of Activities'!$138:$138,'Operating Stmt of Activities'!$139:$139</definedName>
    <definedName name="QB_FORMULA_0" localSheetId="1" hidden="1">'Balance Sheet'!$F$9,'Balance Sheet'!$F$15,'Balance Sheet'!$F$22,'Balance Sheet'!$F$23,'Balance Sheet'!$F$32,'Balance Sheet'!$F$33,'Balance Sheet'!$F$39,'Balance Sheet'!$F$44,'Balance Sheet'!$F$54,'Balance Sheet'!$F$55,'Balance Sheet'!$F$58,'Balance Sheet'!$F$59,'Balance Sheet'!$F$68,'Balance Sheet'!$F$69</definedName>
    <definedName name="QB_FORMULA_0" localSheetId="4" hidden="1">'Campaign Summary'!$J$5,'Campaign Summary'!$P$5,'Campaign Summary'!$J$6,'Campaign Summary'!$P$6,'Campaign Summary'!$J$7,'Campaign Summary'!$P$7,'Campaign Summary'!$F$8,'Campaign Summary'!$H$8,'Campaign Summary'!$J$8,'Campaign Summary'!$L$8,'Campaign Summary'!$N$8,'Campaign Summary'!$P$8,'Campaign Summary'!$R$8,'Campaign Summary'!$F$9,'Campaign Summary'!$H$9,'Campaign Summary'!$J$9</definedName>
    <definedName name="QB_FORMULA_0" localSheetId="5" hidden="1">Consolidated!#REF!,Consolidated!#REF!,Consolidated!$I$6,Consolidated!#REF!,Consolidated!#REF!,Consolidated!$I$7,Consolidated!#REF!,Consolidated!#REF!,Consolidated!$I$8,Consolidated!#REF!,Consolidated!#REF!,Consolidated!$I$9,Consolidated!#REF!,Consolidated!#REF!,Consolidated!#REF!,Consolidated!#REF!</definedName>
    <definedName name="QB_FORMULA_0" localSheetId="3" hidden="1">'Operating Stmt of Activities'!$L$6,'Operating Stmt of Activities'!$R$6,'Operating Stmt of Activities'!$L$7,'Operating Stmt of Activities'!$R$7,'Operating Stmt of Activities'!$L$8,'Operating Stmt of Activities'!$R$8,'Operating Stmt of Activities'!$L$9,'Operating Stmt of Activities'!$R$9,'Operating Stmt of Activities'!$L$10,'Operating Stmt of Activities'!$R$10,'Operating Stmt of Activities'!$H$11,'Operating Stmt of Activities'!$J$11,'Operating Stmt of Activities'!$L$11,'Operating Stmt of Activities'!$N$11,'Operating Stmt of Activities'!$P$11,'Operating Stmt of Activities'!$R$11</definedName>
    <definedName name="QB_FORMULA_0" localSheetId="2" hidden="1">'Operating Summary'!$J$5,'Operating Summary'!$P$5,'Operating Summary'!$J$8,'Operating Summary'!$P$8,'Operating Summary'!$J$9,'Operating Summary'!$P$9,'Operating Summary'!$J$10,'Operating Summary'!$P$10,'Operating Summary'!$J$11,'Operating Summary'!$P$11,'Operating Summary'!$J$12,'Operating Summary'!$P$12,'Operating Summary'!$J$13,'Operating Summary'!$P$13,'Operating Summary'!$J$14,'Operating Summary'!$P$14</definedName>
    <definedName name="QB_FORMULA_1" localSheetId="4" hidden="1">'Campaign Summary'!$L$9,'Campaign Summary'!$N$9,'Campaign Summary'!$P$9,'Campaign Summary'!$R$9,'Campaign Summary'!$J$11,'Campaign Summary'!$P$11,'Campaign Summary'!$J$12,'Campaign Summary'!$P$12,'Campaign Summary'!$J$13,'Campaign Summary'!$P$13,'Campaign Summary'!$J$14,'Campaign Summary'!$P$14,'Campaign Summary'!$J$15,'Campaign Summary'!$P$15,'Campaign Summary'!$J$16,'Campaign Summary'!$P$16</definedName>
    <definedName name="QB_FORMULA_1" localSheetId="5" hidden="1">Consolidated!#REF!,Consolidated!#REF!,Consolidated!#REF!,Consolidated!#REF!,Consolidated!#REF!,Consolidated!#REF!,Consolidated!#REF!,Consolidated!#REF!,Consolidated!#REF!,Consolidated!#REF!,Consolidated!#REF!,Consolidated!#REF!,Consolidated!#REF!,Consolidated!#REF!,Consolidated!$I$10,Consolidated!#REF!</definedName>
    <definedName name="QB_FORMULA_1" localSheetId="3" hidden="1">'Operating Stmt of Activities'!$T$11,'Operating Stmt of Activities'!$L$13,'Operating Stmt of Activities'!$R$13,'Operating Stmt of Activities'!$L$14,'Operating Stmt of Activities'!$R$14,'Operating Stmt of Activities'!$L$15,'Operating Stmt of Activities'!$R$15,'Operating Stmt of Activities'!$L$16,'Operating Stmt of Activities'!$R$16,'Operating Stmt of Activities'!$L$17,'Operating Stmt of Activities'!$R$17,'Operating Stmt of Activities'!$H$18,'Operating Stmt of Activities'!$J$18,'Operating Stmt of Activities'!$L$18,'Operating Stmt of Activities'!$N$18,'Operating Stmt of Activities'!$P$18</definedName>
    <definedName name="QB_FORMULA_1" localSheetId="2" hidden="1">'Operating Summary'!$F$15,'Operating Summary'!$H$15,'Operating Summary'!$J$15,'Operating Summary'!$L$15,'Operating Summary'!$N$15,'Operating Summary'!$P$15,'Operating Summary'!$R$15,'Operating Summary'!$J$17,'Operating Summary'!$P$17,'Operating Summary'!$J$18,'Operating Summary'!$P$18,'Operating Summary'!$J$19,'Operating Summary'!$P$19,'Operating Summary'!$J$20,'Operating Summary'!$P$20,'Operating Summary'!$J$21</definedName>
    <definedName name="QB_FORMULA_10" localSheetId="5" hidden="1">Consolidated!$I$38,Consolidated!#REF!,Consolidated!#REF!,Consolidated!$I$39,Consolidated!#REF!,Consolidated!#REF!,Consolidated!#REF!,Consolidated!#REF!,Consolidated!#REF!,Consolidated!#REF!,Consolidated!#REF!,Consolidated!#REF!,Consolidated!#REF!,Consolidated!#REF!,Consolidated!#REF!,Consolidated!#REF!</definedName>
    <definedName name="QB_FORMULA_10" localSheetId="3" hidden="1">'Operating Stmt of Activities'!$L$67,'Operating Stmt of Activities'!$R$67,'Operating Stmt of Activities'!$L$68,'Operating Stmt of Activities'!$R$68,'Operating Stmt of Activities'!$L$69,'Operating Stmt of Activities'!$R$69,'Operating Stmt of Activities'!$L$70,'Operating Stmt of Activities'!$R$70,'Operating Stmt of Activities'!$H$71,'Operating Stmt of Activities'!$J$71,'Operating Stmt of Activities'!$L$71,'Operating Stmt of Activities'!$N$71,'Operating Stmt of Activities'!$P$71,'Operating Stmt of Activities'!$R$71,'Operating Stmt of Activities'!$T$71,'Operating Stmt of Activities'!$H$72</definedName>
    <definedName name="QB_FORMULA_11" localSheetId="5" hidden="1">Consolidated!#REF!,Consolidated!#REF!,Consolidated!#REF!,Consolidated!#REF!,Consolidated!#REF!,Consolidated!#REF!,Consolidated!$I$40,Consolidated!#REF!,Consolidated!#REF!,Consolidated!#REF!,Consolidated!#REF!,Consolidated!#REF!,Consolidated!#REF!,Consolidated!#REF!,Consolidated!#REF!,Consolidated!#REF!</definedName>
    <definedName name="QB_FORMULA_11" localSheetId="3" hidden="1">'Operating Stmt of Activities'!$J$72,'Operating Stmt of Activities'!$L$72,'Operating Stmt of Activities'!$N$72,'Operating Stmt of Activities'!$P$72,'Operating Stmt of Activities'!$R$72,'Operating Stmt of Activities'!$T$72,'Operating Stmt of Activities'!$L$75,'Operating Stmt of Activities'!$R$75,'Operating Stmt of Activities'!$L$76,'Operating Stmt of Activities'!$R$76,'Operating Stmt of Activities'!$L$77,'Operating Stmt of Activities'!$R$77,'Operating Stmt of Activities'!$L$78,'Operating Stmt of Activities'!$R$78,'Operating Stmt of Activities'!$L$79,'Operating Stmt of Activities'!$R$79</definedName>
    <definedName name="QB_FORMULA_12" localSheetId="5" hidden="1">Consolidated!#REF!,Consolidated!#REF!,Consolidated!#REF!,Consolidated!#REF!,Consolidated!#REF!,Consolidated!#REF!,Consolidated!#REF!,Consolidated!#REF!,Consolidated!#REF!,Consolidated!$I$41,Consolidated!#REF!,Consolidated!#REF!,Consolidated!$I$44,Consolidated!#REF!,Consolidated!#REF!,Consolidated!$I$45</definedName>
    <definedName name="QB_FORMULA_12" localSheetId="3" hidden="1">'Operating Stmt of Activities'!$H$80,'Operating Stmt of Activities'!$J$80,'Operating Stmt of Activities'!$L$80,'Operating Stmt of Activities'!$N$80,'Operating Stmt of Activities'!$P$80,'Operating Stmt of Activities'!$R$80,'Operating Stmt of Activities'!$T$80,'Operating Stmt of Activities'!$L$82,'Operating Stmt of Activities'!$R$82,'Operating Stmt of Activities'!$L$83,'Operating Stmt of Activities'!$R$83,'Operating Stmt of Activities'!$L$84,'Operating Stmt of Activities'!$R$84,'Operating Stmt of Activities'!$L$85,'Operating Stmt of Activities'!$R$85,'Operating Stmt of Activities'!$L$86</definedName>
    <definedName name="QB_FORMULA_13" localSheetId="5" hidden="1">Consolidated!#REF!,Consolidated!#REF!,Consolidated!$I$46,Consolidated!#REF!,Consolidated!#REF!,Consolidated!$I$47,Consolidated!#REF!,Consolidated!#REF!,Consolidated!$I$48,Consolidated!#REF!,Consolidated!#REF!,Consolidated!#REF!,Consolidated!#REF!,Consolidated!#REF!,Consolidated!#REF!,Consolidated!#REF!</definedName>
    <definedName name="QB_FORMULA_13" localSheetId="3" hidden="1">'Operating Stmt of Activities'!$R$86,'Operating Stmt of Activities'!$L$87,'Operating Stmt of Activities'!$R$87,'Operating Stmt of Activities'!$H$88,'Operating Stmt of Activities'!$J$88,'Operating Stmt of Activities'!$L$88,'Operating Stmt of Activities'!$N$88,'Operating Stmt of Activities'!$P$88,'Operating Stmt of Activities'!$R$88,'Operating Stmt of Activities'!$T$88,'Operating Stmt of Activities'!$L$90,'Operating Stmt of Activities'!$R$90,'Operating Stmt of Activities'!$L$91,'Operating Stmt of Activities'!$R$91,'Operating Stmt of Activities'!$L$92,'Operating Stmt of Activities'!$R$92</definedName>
    <definedName name="QB_FORMULA_14" localSheetId="5" hidden="1">Consolidated!#REF!,Consolidated!#REF!,Consolidated!#REF!,Consolidated!#REF!,Consolidated!#REF!,Consolidated!#REF!,Consolidated!#REF!,Consolidated!#REF!,Consolidated!#REF!,Consolidated!#REF!,Consolidated!#REF!,Consolidated!$I$49,Consolidated!#REF!,Consolidated!#REF!,Consolidated!$I$51,Consolidated!#REF!</definedName>
    <definedName name="QB_FORMULA_14" localSheetId="3" hidden="1">'Operating Stmt of Activities'!$L$93,'Operating Stmt of Activities'!$R$93,'Operating Stmt of Activities'!$L$94,'Operating Stmt of Activities'!$R$94,'Operating Stmt of Activities'!$L$95,'Operating Stmt of Activities'!$R$95,'Operating Stmt of Activities'!$H$96,'Operating Stmt of Activities'!$J$96,'Operating Stmt of Activities'!$L$96,'Operating Stmt of Activities'!$N$96,'Operating Stmt of Activities'!$P$96,'Operating Stmt of Activities'!$R$96,'Operating Stmt of Activities'!$T$96,'Operating Stmt of Activities'!$L$98,'Operating Stmt of Activities'!$R$98,'Operating Stmt of Activities'!$L$99</definedName>
    <definedName name="QB_FORMULA_15" localSheetId="5" hidden="1">Consolidated!#REF!,Consolidated!$I$52,Consolidated!#REF!,Consolidated!#REF!,Consolidated!#REF!,Consolidated!#REF!,Consolidated!#REF!,Consolidated!#REF!,Consolidated!#REF!,Consolidated!#REF!,Consolidated!#REF!,Consolidated!#REF!,Consolidated!#REF!,Consolidated!#REF!,Consolidated!#REF!,Consolidated!#REF!</definedName>
    <definedName name="QB_FORMULA_15" localSheetId="3" hidden="1">'Operating Stmt of Activities'!$R$99,'Operating Stmt of Activities'!$L$100,'Operating Stmt of Activities'!$R$100,'Operating Stmt of Activities'!$L$101,'Operating Stmt of Activities'!$R$101,'Operating Stmt of Activities'!$L$102,'Operating Stmt of Activities'!$R$102,'Operating Stmt of Activities'!$L$103,'Operating Stmt of Activities'!$R$103,'Operating Stmt of Activities'!$L$104,'Operating Stmt of Activities'!$R$104,'Operating Stmt of Activities'!$L$105,'Operating Stmt of Activities'!$R$105,'Operating Stmt of Activities'!$L$106,'Operating Stmt of Activities'!$R$106,'Operating Stmt of Activities'!$L$107</definedName>
    <definedName name="QB_FORMULA_16" localSheetId="5" hidden="1">Consolidated!#REF!,Consolidated!#REF!,Consolidated!#REF!,Consolidated!#REF!,Consolidated!$I$53,Consolidated!#REF!,Consolidated!#REF!,Consolidated!#REF!,Consolidated!#REF!,Consolidated!#REF!,Consolidated!#REF!,Consolidated!#REF!,Consolidated!#REF!,Consolidated!#REF!,Consolidated!#REF!,Consolidated!#REF!</definedName>
    <definedName name="QB_FORMULA_16" localSheetId="3" hidden="1">'Operating Stmt of Activities'!$R$107,'Operating Stmt of Activities'!$L$108,'Operating Stmt of Activities'!$R$108,'Operating Stmt of Activities'!$H$109,'Operating Stmt of Activities'!$J$109,'Operating Stmt of Activities'!$L$109,'Operating Stmt of Activities'!$N$109,'Operating Stmt of Activities'!$P$109,'Operating Stmt of Activities'!$R$109,'Operating Stmt of Activities'!$T$109,'Operating Stmt of Activities'!$L$111,'Operating Stmt of Activities'!$R$111,'Operating Stmt of Activities'!$L$112,'Operating Stmt of Activities'!$R$112,'Operating Stmt of Activities'!$L$113,'Operating Stmt of Activities'!$R$113</definedName>
    <definedName name="QB_FORMULA_17" localSheetId="5" hidden="1">Consolidated!#REF!,Consolidated!#REF!,Consolidated!#REF!,Consolidated!#REF!,Consolidated!#REF!,Consolidated!#REF!,Consolidated!#REF!,Consolidated!$I$54,Consolidated!#REF!,Consolidated!#REF!,Consolidated!$I$55,Consolidated!#REF!,Consolidated!#REF!,Consolidated!$I$57,Consolidated!#REF!,Consolidated!#REF!</definedName>
    <definedName name="QB_FORMULA_17" localSheetId="3" hidden="1">'Operating Stmt of Activities'!$L$114,'Operating Stmt of Activities'!$R$114,'Operating Stmt of Activities'!$L$115,'Operating Stmt of Activities'!$R$115,'Operating Stmt of Activities'!$H$116,'Operating Stmt of Activities'!$J$116,'Operating Stmt of Activities'!$L$116,'Operating Stmt of Activities'!$N$116,'Operating Stmt of Activities'!$P$116,'Operating Stmt of Activities'!$R$116,'Operating Stmt of Activities'!$T$116,'Operating Stmt of Activities'!$L$118,'Operating Stmt of Activities'!$R$118,'Operating Stmt of Activities'!$L$119,'Operating Stmt of Activities'!$R$119,'Operating Stmt of Activities'!$L$120</definedName>
    <definedName name="QB_FORMULA_18" localSheetId="5" hidden="1">Consolidated!$I$58,Consolidated!#REF!,Consolidated!#REF!,Consolidated!$I$59,Consolidated!#REF!,Consolidated!#REF!,Consolidated!$I$60,Consolidated!#REF!,Consolidated!#REF!,Consolidated!#REF!,Consolidated!#REF!,Consolidated!#REF!,Consolidated!#REF!,Consolidated!#REF!,Consolidated!#REF!,Consolidated!#REF!</definedName>
    <definedName name="QB_FORMULA_18" localSheetId="3" hidden="1">'Operating Stmt of Activities'!$R$120,'Operating Stmt of Activities'!$H$121,'Operating Stmt of Activities'!$J$121,'Operating Stmt of Activities'!$L$121,'Operating Stmt of Activities'!$N$121,'Operating Stmt of Activities'!$P$121,'Operating Stmt of Activities'!$R$121,'Operating Stmt of Activities'!$T$121,'Operating Stmt of Activities'!$L$123,'Operating Stmt of Activities'!$R$123,'Operating Stmt of Activities'!$L$124,'Operating Stmt of Activities'!$R$124,'Operating Stmt of Activities'!$L$125,'Operating Stmt of Activities'!$R$125,'Operating Stmt of Activities'!$L$126,'Operating Stmt of Activities'!$R$126</definedName>
    <definedName name="QB_FORMULA_19" localSheetId="5" hidden="1">Consolidated!#REF!,Consolidated!#REF!,Consolidated!#REF!,Consolidated!#REF!,Consolidated!#REF!,Consolidated!#REF!,Consolidated!#REF!,Consolidated!#REF!,Consolidated!#REF!,Consolidated!$I$61,Consolidated!#REF!,Consolidated!#REF!,Consolidated!#REF!,Consolidated!#REF!,Consolidated!#REF!,Consolidated!#REF!</definedName>
    <definedName name="QB_FORMULA_19" localSheetId="3" hidden="1">'Operating Stmt of Activities'!$L$127,'Operating Stmt of Activities'!$R$127,'Operating Stmt of Activities'!$L$128,'Operating Stmt of Activities'!$R$128,'Operating Stmt of Activities'!$H$129,'Operating Stmt of Activities'!$J$129,'Operating Stmt of Activities'!$L$129,'Operating Stmt of Activities'!$N$129,'Operating Stmt of Activities'!$P$129,'Operating Stmt of Activities'!$R$129,'Operating Stmt of Activities'!$T$129,'Operating Stmt of Activities'!$L$131,'Operating Stmt of Activities'!$R$131,'Operating Stmt of Activities'!$L$132,'Operating Stmt of Activities'!$R$132,'Operating Stmt of Activities'!$H$133</definedName>
    <definedName name="QB_FORMULA_2" localSheetId="4" hidden="1">'Campaign Summary'!$F$17,'Campaign Summary'!$H$17,'Campaign Summary'!$J$17,'Campaign Summary'!$L$17,'Campaign Summary'!$N$17,'Campaign Summary'!$P$17,'Campaign Summary'!$R$17,'Campaign Summary'!$F$18,'Campaign Summary'!$H$18,'Campaign Summary'!$J$18,'Campaign Summary'!$L$18,'Campaign Summary'!$N$18,'Campaign Summary'!$P$18,'Campaign Summary'!$R$18,'Campaign Summary'!$J$21,'Campaign Summary'!$P$21</definedName>
    <definedName name="QB_FORMULA_2" localSheetId="5" hidden="1">Consolidated!#REF!,Consolidated!$I$12,Consolidated!#REF!,Consolidated!#REF!,Consolidated!$I$13,Consolidated!#REF!,Consolidated!#REF!,Consolidated!$I$14,Consolidated!#REF!,Consolidated!#REF!,Consolidated!$I$15,Consolidated!#REF!,Consolidated!#REF!,Consolidated!$I$16,Consolidated!#REF!,Consolidated!#REF!</definedName>
    <definedName name="QB_FORMULA_2" localSheetId="3" hidden="1">'Operating Stmt of Activities'!$R$18,'Operating Stmt of Activities'!$T$18,'Operating Stmt of Activities'!$L$20,'Operating Stmt of Activities'!$R$20,'Operating Stmt of Activities'!$L$21,'Operating Stmt of Activities'!$R$21,'Operating Stmt of Activities'!$L$22,'Operating Stmt of Activities'!$R$22,'Operating Stmt of Activities'!$H$23,'Operating Stmt of Activities'!$J$23,'Operating Stmt of Activities'!$L$23,'Operating Stmt of Activities'!$N$23,'Operating Stmt of Activities'!$P$23,'Operating Stmt of Activities'!$R$23,'Operating Stmt of Activities'!$T$23,'Operating Stmt of Activities'!$L$25</definedName>
    <definedName name="QB_FORMULA_2" localSheetId="2" hidden="1">'Operating Summary'!$P$21,'Operating Summary'!$J$22,'Operating Summary'!$P$22,'Operating Summary'!$F$23,'Operating Summary'!$H$23,'Operating Summary'!$J$23,'Operating Summary'!$L$23,'Operating Summary'!$N$23,'Operating Summary'!$P$23,'Operating Summary'!$R$23,'Operating Summary'!$F$24,'Operating Summary'!$H$24,'Operating Summary'!$J$24,'Operating Summary'!$L$24,'Operating Summary'!$N$24,'Operating Summary'!$P$24</definedName>
    <definedName name="QB_FORMULA_20" localSheetId="5" hidden="1">Consolidated!#REF!,Consolidated!#REF!,Consolidated!#REF!,Consolidated!#REF!,Consolidated!#REF!,Consolidated!#REF!,Consolidated!#REF!,Consolidated!#REF!,Consolidated!#REF!,Consolidated!#REF!,Consolidated!#REF!,Consolidated!#REF!,Consolidated!$I$62,Consolidated!#REF!,Consolidated!#REF!,Consolidated!$I$64</definedName>
    <definedName name="QB_FORMULA_20" localSheetId="3" hidden="1">'Operating Stmt of Activities'!$J$133,'Operating Stmt of Activities'!$L$133,'Operating Stmt of Activities'!$N$133,'Operating Stmt of Activities'!$P$133,'Operating Stmt of Activities'!$R$133,'Operating Stmt of Activities'!$T$133,'Operating Stmt of Activities'!$H$134,'Operating Stmt of Activities'!$J$134,'Operating Stmt of Activities'!$L$134,'Operating Stmt of Activities'!$N$134,'Operating Stmt of Activities'!$P$134,'Operating Stmt of Activities'!$R$134,'Operating Stmt of Activities'!$T$134,'Operating Stmt of Activities'!$H$135,'Operating Stmt of Activities'!$J$135,'Operating Stmt of Activities'!$L$135</definedName>
    <definedName name="QB_FORMULA_21" localSheetId="5" hidden="1">Consolidated!#REF!,Consolidated!#REF!,Consolidated!$I$65,Consolidated!#REF!,Consolidated!#REF!,Consolidated!$I$66,Consolidated!#REF!,Consolidated!#REF!,Consolidated!$I$67,Consolidated!#REF!,Consolidated!#REF!,Consolidated!$I$68,Consolidated!#REF!,Consolidated!#REF!,Consolidated!$I$69,Consolidated!#REF!</definedName>
    <definedName name="QB_FORMULA_21" localSheetId="3" hidden="1">'Operating Stmt of Activities'!$N$135,'Operating Stmt of Activities'!$P$135,'Operating Stmt of Activities'!$R$135,'Operating Stmt of Activities'!$T$135,'Operating Stmt of Activities'!$L$138,'Operating Stmt of Activities'!$R$138,'Operating Stmt of Activities'!$L$139,'Operating Stmt of Activities'!$R$139,'Operating Stmt of Activities'!$H$140,'Operating Stmt of Activities'!$J$140,'Operating Stmt of Activities'!$L$140,'Operating Stmt of Activities'!$N$140,'Operating Stmt of Activities'!$P$140,'Operating Stmt of Activities'!$R$140,'Operating Stmt of Activities'!$T$140,'Operating Stmt of Activities'!$H$141</definedName>
    <definedName name="QB_FORMULA_22" localSheetId="5" hidden="1">Consolidated!#REF!,Consolidated!#REF!,Consolidated!#REF!,Consolidated!#REF!,Consolidated!#REF!,Consolidated!#REF!,Consolidated!#REF!,Consolidated!#REF!,Consolidated!#REF!,Consolidated!#REF!,Consolidated!#REF!,Consolidated!#REF!,Consolidated!#REF!,Consolidated!#REF!,Consolidated!#REF!,Consolidated!#REF!</definedName>
    <definedName name="QB_FORMULA_22" localSheetId="3" hidden="1">'Operating Stmt of Activities'!$J$141,'Operating Stmt of Activities'!$L$141,'Operating Stmt of Activities'!$N$141,'Operating Stmt of Activities'!$P$141,'Operating Stmt of Activities'!$R$141,'Operating Stmt of Activities'!$T$141,'Operating Stmt of Activities'!$H$142,'Operating Stmt of Activities'!$J$142,'Operating Stmt of Activities'!$L$142,'Operating Stmt of Activities'!$N$142,'Operating Stmt of Activities'!$P$142,'Operating Stmt of Activities'!$R$142,'Operating Stmt of Activities'!$T$142</definedName>
    <definedName name="QB_FORMULA_23" localSheetId="5" hidden="1">Consolidated!#REF!,Consolidated!$I$70,Consolidated!#REF!,Consolidated!#REF!,Consolidated!#REF!,Consolidated!#REF!,Consolidated!#REF!,Consolidated!#REF!,Consolidated!#REF!,Consolidated!#REF!,Consolidated!#REF!,Consolidated!#REF!,Consolidated!#REF!,Consolidated!#REF!,Consolidated!#REF!,Consolidated!#REF!</definedName>
    <definedName name="QB_FORMULA_24" localSheetId="5" hidden="1">Consolidated!#REF!,Consolidated!#REF!,Consolidated!#REF!,Consolidated!#REF!,Consolidated!$I$71,Consolidated!#REF!,Consolidated!#REF!,Consolidated!$I$74,Consolidated!#REF!,Consolidated!#REF!,Consolidated!$I$75,Consolidated!#REF!,Consolidated!#REF!,Consolidated!$I$76,Consolidated!#REF!,Consolidated!#REF!</definedName>
    <definedName name="QB_FORMULA_25" localSheetId="5" hidden="1">Consolidated!$I$77,Consolidated!#REF!,Consolidated!#REF!,Consolidated!$I$78,Consolidated!#REF!,Consolidated!#REF!,Consolidated!$I$79,Consolidated!#REF!,Consolidated!#REF!,Consolidated!#REF!,Consolidated!#REF!,Consolidated!#REF!,Consolidated!#REF!,Consolidated!#REF!,Consolidated!#REF!,Consolidated!#REF!</definedName>
    <definedName name="QB_FORMULA_26" localSheetId="5" hidden="1">Consolidated!#REF!,Consolidated!#REF!,Consolidated!#REF!,Consolidated!#REF!,Consolidated!#REF!,Consolidated!#REF!,Consolidated!#REF!,Consolidated!#REF!,Consolidated!#REF!,Consolidated!$I$80,Consolidated!#REF!,Consolidated!#REF!,Consolidated!$I$82,Consolidated!#REF!,Consolidated!#REF!,Consolidated!$I$83</definedName>
    <definedName name="QB_FORMULA_27" localSheetId="5" hidden="1">Consolidated!#REF!,Consolidated!#REF!,Consolidated!$I$84,Consolidated!#REF!,Consolidated!#REF!,Consolidated!$I$85,Consolidated!#REF!,Consolidated!#REF!,Consolidated!$I$86,Consolidated!#REF!,Consolidated!#REF!,Consolidated!$I$87,Consolidated!#REF!,Consolidated!#REF!,Consolidated!#REF!,Consolidated!#REF!</definedName>
    <definedName name="QB_FORMULA_28" localSheetId="5" hidden="1">Consolidated!#REF!,Consolidated!#REF!,Consolidated!#REF!,Consolidated!#REF!,Consolidated!#REF!,Consolidated!#REF!,Consolidated!#REF!,Consolidated!#REF!,Consolidated!#REF!,Consolidated!#REF!,Consolidated!#REF!,Consolidated!#REF!,Consolidated!#REF!,Consolidated!#REF!,Consolidated!$I$88,Consolidated!#REF!</definedName>
    <definedName name="QB_FORMULA_29" localSheetId="5" hidden="1">Consolidated!#REF!,Consolidated!$I$90,Consolidated!#REF!,Consolidated!#REF!,Consolidated!$I$91,Consolidated!#REF!,Consolidated!#REF!,Consolidated!$I$92,Consolidated!#REF!,Consolidated!#REF!,Consolidated!$I$93,Consolidated!#REF!,Consolidated!#REF!,Consolidated!$I$94,Consolidated!#REF!,Consolidated!#REF!</definedName>
    <definedName name="QB_FORMULA_3" localSheetId="4" hidden="1">'Campaign Summary'!$F$22,'Campaign Summary'!$H$22,'Campaign Summary'!$J$22,'Campaign Summary'!$L$22,'Campaign Summary'!$N$22,'Campaign Summary'!$P$22,'Campaign Summary'!$R$22,'Campaign Summary'!$J$24,'Campaign Summary'!$P$24,'Campaign Summary'!$F$25,'Campaign Summary'!$H$25,'Campaign Summary'!$J$25,'Campaign Summary'!$L$25,'Campaign Summary'!$N$25,'Campaign Summary'!$P$25,'Campaign Summary'!$R$25</definedName>
    <definedName name="QB_FORMULA_3" localSheetId="5" hidden="1">Consolidated!#REF!,Consolidated!#REF!,Consolidated!#REF!,Consolidated!#REF!,Consolidated!#REF!,Consolidated!#REF!,Consolidated!#REF!,Consolidated!#REF!,Consolidated!#REF!,Consolidated!#REF!,Consolidated!#REF!,Consolidated!#REF!,Consolidated!#REF!,Consolidated!#REF!,Consolidated!#REF!,Consolidated!#REF!</definedName>
    <definedName name="QB_FORMULA_3" localSheetId="3" hidden="1">'Operating Stmt of Activities'!$R$25,'Operating Stmt of Activities'!$L$26,'Operating Stmt of Activities'!$R$26,'Operating Stmt of Activities'!$L$27,'Operating Stmt of Activities'!$R$27,'Operating Stmt of Activities'!$L$28,'Operating Stmt of Activities'!$R$28,'Operating Stmt of Activities'!$L$29,'Operating Stmt of Activities'!$R$29,'Operating Stmt of Activities'!$H$30,'Operating Stmt of Activities'!$J$30,'Operating Stmt of Activities'!$L$30,'Operating Stmt of Activities'!$N$30,'Operating Stmt of Activities'!$P$30,'Operating Stmt of Activities'!$R$30,'Operating Stmt of Activities'!$T$30</definedName>
    <definedName name="QB_FORMULA_3" localSheetId="2" hidden="1">'Operating Summary'!$R$24,'Operating Summary'!$J$26,'Operating Summary'!$P$26,'Operating Summary'!$J$27,'Operating Summary'!$P$27,'Operating Summary'!$J$28,'Operating Summary'!$P$28,'Operating Summary'!$J$29,'Operating Summary'!$P$29,'Operating Summary'!$J$30,'Operating Summary'!$P$30,'Operating Summary'!$J$31,'Operating Summary'!$P$31,'Operating Summary'!$J$32,'Operating Summary'!$P$32,'Operating Summary'!$J$33</definedName>
    <definedName name="QB_FORMULA_30" localSheetId="5" hidden="1">Consolidated!$I$95,Consolidated!#REF!,Consolidated!#REF!,Consolidated!#REF!,Consolidated!#REF!,Consolidated!#REF!,Consolidated!#REF!,Consolidated!#REF!,Consolidated!#REF!,Consolidated!#REF!,Consolidated!#REF!,Consolidated!#REF!,Consolidated!#REF!,Consolidated!#REF!,Consolidated!#REF!,Consolidated!#REF!</definedName>
    <definedName name="QB_FORMULA_31" localSheetId="5" hidden="1">Consolidated!#REF!,Consolidated!#REF!,Consolidated!#REF!,Consolidated!$I$96,Consolidated!#REF!,Consolidated!#REF!,Consolidated!$I$98,Consolidated!#REF!,Consolidated!#REF!,Consolidated!$I$99,Consolidated!#REF!,Consolidated!#REF!,Consolidated!$I$100,Consolidated!#REF!,Consolidated!#REF!,Consolidated!$I$101</definedName>
    <definedName name="QB_FORMULA_32" localSheetId="5" hidden="1">Consolidated!#REF!,Consolidated!#REF!,Consolidated!$I$102,Consolidated!#REF!,Consolidated!#REF!,Consolidated!$I$103,Consolidated!#REF!,Consolidated!#REF!,Consolidated!$I$104,Consolidated!#REF!,Consolidated!#REF!,Consolidated!$I$105,Consolidated!#REF!,Consolidated!#REF!,Consolidated!$I$106,Consolidated!#REF!</definedName>
    <definedName name="QB_FORMULA_33" localSheetId="5" hidden="1">Consolidated!#REF!,Consolidated!$I$107,Consolidated!#REF!,Consolidated!#REF!,Consolidated!$I$108,Consolidated!#REF!,Consolidated!#REF!,Consolidated!#REF!,Consolidated!#REF!,Consolidated!#REF!,Consolidated!#REF!,Consolidated!#REF!,Consolidated!#REF!,Consolidated!#REF!,Consolidated!#REF!,Consolidated!#REF!</definedName>
    <definedName name="QB_FORMULA_34" localSheetId="5" hidden="1">Consolidated!#REF!,Consolidated!#REF!,Consolidated!#REF!,Consolidated!#REF!,Consolidated!#REF!,Consolidated!#REF!,Consolidated!#REF!,Consolidated!$I$109,Consolidated!#REF!,Consolidated!#REF!,Consolidated!$I$111,Consolidated!#REF!,Consolidated!#REF!,Consolidated!$I$112,Consolidated!#REF!,Consolidated!#REF!</definedName>
    <definedName name="QB_FORMULA_35" localSheetId="5" hidden="1">Consolidated!$I$113,Consolidated!#REF!,Consolidated!#REF!,Consolidated!$I$114,Consolidated!#REF!,Consolidated!#REF!,Consolidated!$I$115,Consolidated!#REF!,Consolidated!#REF!,Consolidated!#REF!,Consolidated!#REF!,Consolidated!#REF!,Consolidated!#REF!,Consolidated!#REF!,Consolidated!#REF!,Consolidated!#REF!</definedName>
    <definedName name="QB_FORMULA_36" localSheetId="5" hidden="1">Consolidated!#REF!,Consolidated!#REF!,Consolidated!#REF!,Consolidated!#REF!,Consolidated!#REF!,Consolidated!#REF!,Consolidated!#REF!,Consolidated!#REF!,Consolidated!#REF!,Consolidated!$I$116,Consolidated!#REF!,Consolidated!#REF!,Consolidated!$I$118,Consolidated!#REF!,Consolidated!#REF!,Consolidated!$I$119</definedName>
    <definedName name="QB_FORMULA_37" localSheetId="5" hidden="1">Consolidated!#REF!,Consolidated!#REF!,Consolidated!$I$120,Consolidated!#REF!,Consolidated!#REF!,Consolidated!#REF!,Consolidated!#REF!,Consolidated!#REF!,Consolidated!#REF!,Consolidated!#REF!,Consolidated!#REF!,Consolidated!#REF!,Consolidated!#REF!,Consolidated!#REF!,Consolidated!#REF!,Consolidated!#REF!</definedName>
    <definedName name="QB_FORMULA_38" localSheetId="5" hidden="1">Consolidated!#REF!,Consolidated!#REF!,Consolidated!#REF!,Consolidated!#REF!,Consolidated!#REF!,Consolidated!$I$121,Consolidated!#REF!,Consolidated!#REF!,Consolidated!$I$123,Consolidated!#REF!,Consolidated!#REF!,Consolidated!$I$124,Consolidated!#REF!,Consolidated!#REF!,Consolidated!$I$125,Consolidated!#REF!</definedName>
    <definedName name="QB_FORMULA_39" localSheetId="5" hidden="1">Consolidated!#REF!,Consolidated!$I$126,Consolidated!#REF!,Consolidated!#REF!,Consolidated!$I$127,Consolidated!#REF!,Consolidated!#REF!,Consolidated!$I$128,Consolidated!#REF!,Consolidated!#REF!,Consolidated!#REF!,Consolidated!#REF!,Consolidated!#REF!,Consolidated!#REF!,Consolidated!#REF!,Consolidated!#REF!</definedName>
    <definedName name="QB_FORMULA_4" localSheetId="4" hidden="1">'Campaign Summary'!$F$26,'Campaign Summary'!$H$26,'Campaign Summary'!$J$26,'Campaign Summary'!$L$26,'Campaign Summary'!$N$26,'Campaign Summary'!$P$26,'Campaign Summary'!$R$26,'Campaign Summary'!$F$27,'Campaign Summary'!$H$27,'Campaign Summary'!$J$27,'Campaign Summary'!$L$27,'Campaign Summary'!$N$27,'Campaign Summary'!$P$27,'Campaign Summary'!$R$27</definedName>
    <definedName name="QB_FORMULA_4" localSheetId="5" hidden="1">Consolidated!$I$17,Consolidated!#REF!,Consolidated!#REF!,Consolidated!$I$19,Consolidated!#REF!,Consolidated!#REF!,Consolidated!$I$20,Consolidated!#REF!,Consolidated!#REF!,Consolidated!$I$21,Consolidated!#REF!,Consolidated!#REF!,Consolidated!#REF!,Consolidated!#REF!,Consolidated!#REF!,Consolidated!#REF!</definedName>
    <definedName name="QB_FORMULA_4" localSheetId="3" hidden="1">'Operating Stmt of Activities'!$L$33,'Operating Stmt of Activities'!$R$33,'Operating Stmt of Activities'!$L$34,'Operating Stmt of Activities'!$R$34,'Operating Stmt of Activities'!$L$35,'Operating Stmt of Activities'!$R$35,'Operating Stmt of Activities'!$H$36,'Operating Stmt of Activities'!$J$36,'Operating Stmt of Activities'!$L$36,'Operating Stmt of Activities'!$N$36,'Operating Stmt of Activities'!$P$36,'Operating Stmt of Activities'!$R$36,'Operating Stmt of Activities'!$T$36,'Operating Stmt of Activities'!$L$38,'Operating Stmt of Activities'!$R$38,'Operating Stmt of Activities'!$L$39</definedName>
    <definedName name="QB_FORMULA_4" localSheetId="2" hidden="1">'Operating Summary'!$P$33,'Operating Summary'!$F$34,'Operating Summary'!$H$34,'Operating Summary'!$J$34,'Operating Summary'!$L$34,'Operating Summary'!$N$34,'Operating Summary'!$P$34,'Operating Summary'!$R$34,'Operating Summary'!$F$35,'Operating Summary'!$H$35,'Operating Summary'!$J$35,'Operating Summary'!$L$35,'Operating Summary'!$N$35,'Operating Summary'!$P$35,'Operating Summary'!$R$35,'Operating Summary'!$J$38</definedName>
    <definedName name="QB_FORMULA_40" localSheetId="5" hidden="1">Consolidated!#REF!,Consolidated!#REF!,Consolidated!#REF!,Consolidated!#REF!,Consolidated!#REF!,Consolidated!#REF!,Consolidated!#REF!,Consolidated!#REF!,Consolidated!#REF!,Consolidated!#REF!,Consolidated!$I$129,Consolidated!#REF!,Consolidated!#REF!,Consolidated!$I$131,Consolidated!#REF!,Consolidated!#REF!</definedName>
    <definedName name="QB_FORMULA_41" localSheetId="5" hidden="1">Consolidated!$I$132,Consolidated!#REF!,Consolidated!#REF!,Consolidated!$I$133,Consolidated!#REF!,Consolidated!#REF!,Consolidated!#REF!,Consolidated!#REF!,Consolidated!#REF!,Consolidated!#REF!,Consolidated!#REF!,Consolidated!#REF!,Consolidated!#REF!,Consolidated!#REF!,Consolidated!#REF!,Consolidated!#REF!</definedName>
    <definedName name="QB_FORMULA_42" localSheetId="5" hidden="1">Consolidated!#REF!,Consolidated!#REF!,Consolidated!#REF!,Consolidated!#REF!,Consolidated!#REF!,Consolidated!#REF!,Consolidated!$I$134,Consolidated!#REF!,Consolidated!#REF!,Consolidated!#REF!,Consolidated!#REF!,Consolidated!#REF!,Consolidated!#REF!,Consolidated!#REF!,Consolidated!#REF!,Consolidated!#REF!</definedName>
    <definedName name="QB_FORMULA_43" localSheetId="5" hidden="1">Consolidated!#REF!,Consolidated!#REF!,Consolidated!#REF!,Consolidated!#REF!,Consolidated!#REF!,Consolidated!#REF!,Consolidated!#REF!,Consolidated!#REF!,Consolidated!#REF!,Consolidated!$I$135,Consolidated!#REF!,Consolidated!#REF!,Consolidated!#REF!,Consolidated!#REF!,Consolidated!#REF!,Consolidated!#REF!</definedName>
    <definedName name="QB_FORMULA_44" localSheetId="5" hidden="1">Consolidated!#REF!,Consolidated!#REF!,Consolidated!#REF!,Consolidated!#REF!,Consolidated!#REF!,Consolidated!#REF!,Consolidated!#REF!,Consolidated!#REF!,Consolidated!#REF!,Consolidated!#REF!,Consolidated!#REF!,Consolidated!#REF!,Consolidated!$I$136,Consolidated!#REF!,Consolidated!#REF!,Consolidated!$I$139</definedName>
    <definedName name="QB_FORMULA_45" localSheetId="5" hidden="1">Consolidated!#REF!,Consolidated!#REF!,Consolidated!$I$140,Consolidated!#REF!,Consolidated!#REF!,Consolidated!$I$141,Consolidated!#REF!,Consolidated!#REF!,Consolidated!#REF!,Consolidated!#REF!,Consolidated!#REF!,Consolidated!#REF!,Consolidated!#REF!,Consolidated!#REF!,Consolidated!#REF!,Consolidated!#REF!</definedName>
    <definedName name="QB_FORMULA_46" localSheetId="5" hidden="1">Consolidated!#REF!,Consolidated!#REF!,Consolidated!#REF!,Consolidated!#REF!,Consolidated!#REF!,Consolidated!#REF!,Consolidated!#REF!,Consolidated!#REF!,Consolidated!$I$142,Consolidated!#REF!,Consolidated!#REF!,Consolidated!#REF!,Consolidated!#REF!,Consolidated!#REF!,Consolidated!#REF!,Consolidated!#REF!</definedName>
    <definedName name="QB_FORMULA_47" localSheetId="5" hidden="1">Consolidated!#REF!,Consolidated!#REF!,Consolidated!#REF!,Consolidated!#REF!,Consolidated!#REF!,Consolidated!#REF!,Consolidated!#REF!,Consolidated!#REF!,Consolidated!#REF!,Consolidated!#REF!,Consolidated!#REF!,Consolidated!$I$143,Consolidated!#REF!,Consolidated!#REF!,Consolidated!#REF!,Consolidated!#REF!</definedName>
    <definedName name="QB_FORMULA_48" localSheetId="5" hidden="1">Consolidated!#REF!,Consolidated!#REF!,Consolidated!#REF!,Consolidated!#REF!,Consolidated!#REF!,Consolidated!#REF!,Consolidated!#REF!,Consolidated!#REF!,Consolidated!#REF!,Consolidated!#REF!,Consolidated!#REF!,Consolidated!#REF!,Consolidated!#REF!,Consolidated!#REF!,Consolidated!$I$144</definedName>
    <definedName name="QB_FORMULA_5" localSheetId="5" hidden="1">Consolidated!#REF!,Consolidated!#REF!,Consolidated!#REF!,Consolidated!#REF!,Consolidated!#REF!,Consolidated!#REF!,Consolidated!#REF!,Consolidated!#REF!,Consolidated!#REF!,Consolidated!#REF!,Consolidated!#REF!,Consolidated!#REF!,Consolidated!$I$22,Consolidated!#REF!,Consolidated!#REF!,Consolidated!$I$24</definedName>
    <definedName name="QB_FORMULA_5" localSheetId="3" hidden="1">'Operating Stmt of Activities'!$R$39,'Operating Stmt of Activities'!$L$40,'Operating Stmt of Activities'!$R$40,'Operating Stmt of Activities'!$H$41,'Operating Stmt of Activities'!$J$41,'Operating Stmt of Activities'!$L$41,'Operating Stmt of Activities'!$N$41,'Operating Stmt of Activities'!$P$41,'Operating Stmt of Activities'!$R$41,'Operating Stmt of Activities'!$T$41,'Operating Stmt of Activities'!$H$42,'Operating Stmt of Activities'!$J$42,'Operating Stmt of Activities'!$L$42,'Operating Stmt of Activities'!$N$42,'Operating Stmt of Activities'!$P$42,'Operating Stmt of Activities'!$R$42</definedName>
    <definedName name="QB_FORMULA_5" localSheetId="2" hidden="1">'Operating Summary'!$P$38,'Operating Summary'!$J$39,'Operating Summary'!$P$39,'Operating Summary'!$F$40,'Operating Summary'!$H$40,'Operating Summary'!$J$40,'Operating Summary'!$L$40,'Operating Summary'!$N$40,'Operating Summary'!$P$40,'Operating Summary'!$R$40,'Operating Summary'!$F$41,'Operating Summary'!$H$41,'Operating Summary'!$J$41,'Operating Summary'!$L$41,'Operating Summary'!$N$41,'Operating Summary'!$P$41</definedName>
    <definedName name="QB_FORMULA_6" localSheetId="5" hidden="1">Consolidated!#REF!,Consolidated!#REF!,Consolidated!$I$25,Consolidated!#REF!,Consolidated!#REF!,Consolidated!$I$26,Consolidated!#REF!,Consolidated!#REF!,Consolidated!$I$27,Consolidated!#REF!,Consolidated!#REF!,Consolidated!$I$28,Consolidated!#REF!,Consolidated!#REF!,Consolidated!#REF!,Consolidated!#REF!</definedName>
    <definedName name="QB_FORMULA_6" localSheetId="3" hidden="1">'Operating Stmt of Activities'!$T$42,'Operating Stmt of Activities'!$L$45,'Operating Stmt of Activities'!$R$45,'Operating Stmt of Activities'!$L$46,'Operating Stmt of Activities'!$R$46,'Operating Stmt of Activities'!$L$47,'Operating Stmt of Activities'!$R$47,'Operating Stmt of Activities'!$L$48,'Operating Stmt of Activities'!$R$48,'Operating Stmt of Activities'!$L$49,'Operating Stmt of Activities'!$R$49,'Operating Stmt of Activities'!$H$50,'Operating Stmt of Activities'!$J$50,'Operating Stmt of Activities'!$L$50,'Operating Stmt of Activities'!$N$50,'Operating Stmt of Activities'!$P$50</definedName>
    <definedName name="QB_FORMULA_6" localSheetId="2" hidden="1">'Operating Summary'!$R$41,'Operating Summary'!$F$42,'Operating Summary'!$H$42,'Operating Summary'!$J$42,'Operating Summary'!$L$42,'Operating Summary'!$N$42,'Operating Summary'!$P$42,'Operating Summary'!$R$42</definedName>
    <definedName name="QB_FORMULA_7" localSheetId="5" hidden="1">Consolidated!#REF!,Consolidated!#REF!,Consolidated!#REF!,Consolidated!#REF!,Consolidated!#REF!,Consolidated!#REF!,Consolidated!#REF!,Consolidated!#REF!,Consolidated!#REF!,Consolidated!#REF!,Consolidated!#REF!,Consolidated!#REF!,Consolidated!#REF!,Consolidated!#REF!,Consolidated!$I$29,Consolidated!#REF!</definedName>
    <definedName name="QB_FORMULA_7" localSheetId="3" hidden="1">'Operating Stmt of Activities'!$R$50,'Operating Stmt of Activities'!$T$50,'Operating Stmt of Activities'!$L$52,'Operating Stmt of Activities'!$R$52,'Operating Stmt of Activities'!$L$53,'Operating Stmt of Activities'!$R$53,'Operating Stmt of Activities'!$H$54,'Operating Stmt of Activities'!$J$54,'Operating Stmt of Activities'!$L$54,'Operating Stmt of Activities'!$N$54,'Operating Stmt of Activities'!$P$54,'Operating Stmt of Activities'!$R$54,'Operating Stmt of Activities'!$T$54,'Operating Stmt of Activities'!$H$55,'Operating Stmt of Activities'!$J$55,'Operating Stmt of Activities'!$L$55</definedName>
    <definedName name="QB_FORMULA_8" localSheetId="5" hidden="1">Consolidated!#REF!,Consolidated!$I$32,Consolidated!#REF!,Consolidated!#REF!,Consolidated!$I$33,Consolidated!#REF!,Consolidated!#REF!,Consolidated!$I$34,Consolidated!#REF!,Consolidated!#REF!,Consolidated!#REF!,Consolidated!#REF!,Consolidated!#REF!,Consolidated!#REF!,Consolidated!#REF!,Consolidated!#REF!</definedName>
    <definedName name="QB_FORMULA_8" localSheetId="3" hidden="1">'Operating Stmt of Activities'!$N$55,'Operating Stmt of Activities'!$P$55,'Operating Stmt of Activities'!$R$55,'Operating Stmt of Activities'!$T$55,'Operating Stmt of Activities'!$L$56,'Operating Stmt of Activities'!$R$56,'Operating Stmt of Activities'!$L$58,'Operating Stmt of Activities'!$R$58,'Operating Stmt of Activities'!$L$59,'Operating Stmt of Activities'!$R$59,'Operating Stmt of Activities'!$L$60,'Operating Stmt of Activities'!$R$60,'Operating Stmt of Activities'!$L$61,'Operating Stmt of Activities'!$R$61,'Operating Stmt of Activities'!$H$62,'Operating Stmt of Activities'!$J$62</definedName>
    <definedName name="QB_FORMULA_9" localSheetId="5" hidden="1">Consolidated!#REF!,Consolidated!#REF!,Consolidated!#REF!,Consolidated!#REF!,Consolidated!#REF!,Consolidated!#REF!,Consolidated!#REF!,Consolidated!#REF!,Consolidated!#REF!,Consolidated!#REF!,Consolidated!$I$35,Consolidated!#REF!,Consolidated!#REF!,Consolidated!$I$37,Consolidated!#REF!,Consolidated!#REF!</definedName>
    <definedName name="QB_FORMULA_9" localSheetId="3" hidden="1">'Operating Stmt of Activities'!$L$62,'Operating Stmt of Activities'!$N$62,'Operating Stmt of Activities'!$P$62,'Operating Stmt of Activities'!$R$62,'Operating Stmt of Activities'!$T$62,'Operating Stmt of Activities'!$H$63,'Operating Stmt of Activities'!$J$63,'Operating Stmt of Activities'!$L$63,'Operating Stmt of Activities'!$N$63,'Operating Stmt of Activities'!$P$63,'Operating Stmt of Activities'!$R$63,'Operating Stmt of Activities'!$T$63,'Operating Stmt of Activities'!$L$65,'Operating Stmt of Activities'!$R$65,'Operating Stmt of Activities'!$L$66,'Operating Stmt of Activities'!$R$66</definedName>
    <definedName name="QB_ROW_1" localSheetId="1" hidden="1">'Balance Sheet'!$A$2</definedName>
    <definedName name="QB_ROW_10031" localSheetId="1" hidden="1">'Balance Sheet'!$D$37</definedName>
    <definedName name="QB_ROW_1011" localSheetId="1" hidden="1">'Balance Sheet'!$B$3</definedName>
    <definedName name="QB_ROW_102250" localSheetId="3" hidden="1">'Operating Stmt of Activities'!$F$118</definedName>
    <definedName name="QB_ROW_1022500" localSheetId="5" hidden="1">Consolidated!$F$118</definedName>
    <definedName name="QB_ROW_10331" localSheetId="1" hidden="1">'Balance Sheet'!$D$39</definedName>
    <definedName name="QB_ROW_110250" localSheetId="3" hidden="1">'Operating Stmt of Activities'!$F$123</definedName>
    <definedName name="QB_ROW_1102500" localSheetId="5" hidden="1">Consolidated!$F$123</definedName>
    <definedName name="QB_ROW_11031" localSheetId="1" hidden="1">'Balance Sheet'!$D$40</definedName>
    <definedName name="QB_ROW_11331" localSheetId="1" hidden="1">'Balance Sheet'!$D$44</definedName>
    <definedName name="QB_ROW_120250" localSheetId="3" hidden="1">'Operating Stmt of Activities'!$F$99</definedName>
    <definedName name="QB_ROW_1202500" localSheetId="5" hidden="1">Consolidated!$F$99</definedName>
    <definedName name="QB_ROW_12031" localSheetId="1" hidden="1">'Balance Sheet'!$D$45</definedName>
    <definedName name="QB_ROW_121040" localSheetId="3" hidden="1">'Operating Stmt of Activities'!$E$57</definedName>
    <definedName name="QB_ROW_1210400" localSheetId="5" hidden="1">Consolidated!$E$56</definedName>
    <definedName name="QB_ROW_121340" localSheetId="3" hidden="1">'Operating Stmt of Activities'!$E$62</definedName>
    <definedName name="QB_ROW_121340" localSheetId="2" hidden="1">'Operating Summary'!$E$14</definedName>
    <definedName name="QB_ROW_1213400" localSheetId="5" hidden="1">Consolidated!$E$61</definedName>
    <definedName name="QB_ROW_1220" localSheetId="1" hidden="1">'Balance Sheet'!$C$62</definedName>
    <definedName name="QB_ROW_123260" localSheetId="3" hidden="1">'Operating Stmt of Activities'!$G$48</definedName>
    <definedName name="QB_ROW_1232600" localSheetId="5" hidden="1">Consolidated!$G$47</definedName>
    <definedName name="QB_ROW_12331" localSheetId="1" hidden="1">'Balance Sheet'!$D$54</definedName>
    <definedName name="QB_ROW_128250" localSheetId="3" hidden="1">'Operating Stmt of Activities'!$F$106</definedName>
    <definedName name="QB_ROW_1282500" localSheetId="5" hidden="1">Consolidated!$F$105</definedName>
    <definedName name="QB_ROW_129240" localSheetId="3" hidden="1">'Operating Stmt of Activities'!$E$56</definedName>
    <definedName name="QB_ROW_129240" localSheetId="2" hidden="1">'Operating Summary'!$E$13</definedName>
    <definedName name="QB_ROW_1292400" localSheetId="5" hidden="1">Consolidated!$E$55</definedName>
    <definedName name="QB_ROW_13021" localSheetId="1" hidden="1">'Balance Sheet'!$C$56</definedName>
    <definedName name="QB_ROW_1311" localSheetId="1" hidden="1">'Balance Sheet'!$B$23</definedName>
    <definedName name="QB_ROW_13321" localSheetId="1" hidden="1">'Balance Sheet'!$C$58</definedName>
    <definedName name="QB_ROW_13330" localSheetId="1" hidden="1">'Balance Sheet'!$D$8</definedName>
    <definedName name="QB_ROW_135240" localSheetId="1" hidden="1">'Balance Sheet'!$E$38</definedName>
    <definedName name="QB_ROW_138360" localSheetId="3" hidden="1">'Operating Stmt of Activities'!$G$33</definedName>
    <definedName name="QB_ROW_1383600" localSheetId="5" hidden="1">Consolidated!$G$32</definedName>
    <definedName name="QB_ROW_139250" localSheetId="3" hidden="1">'Operating Stmt of Activities'!$F$76</definedName>
    <definedName name="QB_ROW_1392500" localSheetId="5" hidden="1">Consolidated!$F$75</definedName>
    <definedName name="QB_ROW_14011" localSheetId="1" hidden="1">'Balance Sheet'!$B$60</definedName>
    <definedName name="QB_ROW_141230" localSheetId="1" hidden="1">'Balance Sheet'!$D$20</definedName>
    <definedName name="QB_ROW_142250" localSheetId="3" hidden="1">'Operating Stmt of Activities'!$F$59</definedName>
    <definedName name="QB_ROW_1422500" localSheetId="5" hidden="1">Consolidated!$F$58</definedName>
    <definedName name="QB_ROW_14311" localSheetId="1" hidden="1">'Balance Sheet'!$B$68</definedName>
    <definedName name="QB_ROW_143250" localSheetId="3" hidden="1">'Operating Stmt of Activities'!$F$94</definedName>
    <definedName name="QB_ROW_1432500" localSheetId="5" hidden="1">Consolidated!$F$94</definedName>
    <definedName name="QB_ROW_145230" localSheetId="1" hidden="1">'Balance Sheet'!$D$13</definedName>
    <definedName name="QB_ROW_148250" localSheetId="3" hidden="1">'Operating Stmt of Activities'!$F$20</definedName>
    <definedName name="QB_ROW_1482500" localSheetId="5" hidden="1">Consolidated!$F$19</definedName>
    <definedName name="QB_ROW_152250" localSheetId="3" hidden="1">'Operating Stmt of Activities'!$F$101</definedName>
    <definedName name="QB_ROW_1522500" localSheetId="5" hidden="1">Consolidated!$F$101</definedName>
    <definedName name="QB_ROW_156250" localSheetId="3" hidden="1">'Operating Stmt of Activities'!$F$21</definedName>
    <definedName name="QB_ROW_1562500" localSheetId="5" hidden="1">Consolidated!$F$20</definedName>
    <definedName name="QB_ROW_157040" localSheetId="3" hidden="1">'Operating Stmt of Activities'!$E$19</definedName>
    <definedName name="QB_ROW_1570400" localSheetId="5" hidden="1">Consolidated!$E$18</definedName>
    <definedName name="QB_ROW_157340" localSheetId="3" hidden="1">'Operating Stmt of Activities'!$E$23</definedName>
    <definedName name="QB_ROW_157340" localSheetId="2" hidden="1">'Operating Summary'!$E$9</definedName>
    <definedName name="QB_ROW_1573400" localSheetId="5" hidden="1">Consolidated!$E$22</definedName>
    <definedName name="QB_ROW_158240" localSheetId="3" hidden="1">'Operating Stmt of Activities'!$E$68</definedName>
    <definedName name="QB_ROW_158240" localSheetId="2" hidden="1">'Operating Summary'!$E$20</definedName>
    <definedName name="QB_ROW_1582400" localSheetId="5" hidden="1">Consolidated!$E$67</definedName>
    <definedName name="QB_ROW_161330" localSheetId="1" hidden="1">'Balance Sheet'!$D$18</definedName>
    <definedName name="QB_ROW_165250" localSheetId="3" hidden="1">'Operating Stmt of Activities'!$F$111</definedName>
    <definedName name="QB_ROW_1652500" localSheetId="5" hidden="1">Consolidated!$F$111</definedName>
    <definedName name="QB_ROW_169250" localSheetId="3" hidden="1">'Operating Stmt of Activities'!$F$22</definedName>
    <definedName name="QB_ROW_1692500" localSheetId="5" hidden="1">Consolidated!$F$21</definedName>
    <definedName name="QB_ROW_1702300" localSheetId="5" hidden="1">Consolidated!$D$141</definedName>
    <definedName name="QB_ROW_171250" localSheetId="3" hidden="1">'Operating Stmt of Activities'!$F$28</definedName>
    <definedName name="QB_ROW_1712500" localSheetId="5" hidden="1">Consolidated!$F$27</definedName>
    <definedName name="QB_ROW_17221" localSheetId="1" hidden="1">'Balance Sheet'!$C$67</definedName>
    <definedName name="QB_ROW_179250" localSheetId="3" hidden="1">'Operating Stmt of Activities'!$F$7</definedName>
    <definedName name="QB_ROW_1792500" localSheetId="5" hidden="1">Consolidated!$F$7</definedName>
    <definedName name="QB_ROW_181250" localSheetId="3" hidden="1">'Operating Stmt of Activities'!$F$6</definedName>
    <definedName name="QB_ROW_1812500" localSheetId="5" hidden="1">Consolidated!$F$6</definedName>
    <definedName name="QB_ROW_18301" localSheetId="4" hidden="1">'Campaign Summary'!$A$27</definedName>
    <definedName name="QB_ROW_18301" localSheetId="3" hidden="1">'Operating Stmt of Activities'!$A$142</definedName>
    <definedName name="QB_ROW_18301" localSheetId="2" hidden="1">'Operating Summary'!$A$42</definedName>
    <definedName name="QB_ROW_183010" localSheetId="5" hidden="1">Consolidated!$A$144</definedName>
    <definedName name="QB_ROW_186250" localSheetId="3" hidden="1">'Operating Stmt of Activities'!$F$13</definedName>
    <definedName name="QB_ROW_1862500" localSheetId="5" hidden="1">Consolidated!$F$12</definedName>
    <definedName name="QB_ROW_187340" localSheetId="1" hidden="1">'Balance Sheet'!$E$46</definedName>
    <definedName name="QB_ROW_19011" localSheetId="4" hidden="1">'Campaign Summary'!$B$3</definedName>
    <definedName name="QB_ROW_19011" localSheetId="3" hidden="1">'Operating Stmt of Activities'!$B$3</definedName>
    <definedName name="QB_ROW_19011" localSheetId="2" hidden="1">'Operating Summary'!$B$3</definedName>
    <definedName name="QB_ROW_190110" localSheetId="5" hidden="1">Consolidated!$B$3</definedName>
    <definedName name="QB_ROW_190250" localSheetId="3" hidden="1">'Operating Stmt of Activities'!$F$113</definedName>
    <definedName name="QB_ROW_1902500" localSheetId="5" hidden="1">Consolidated!$F$113</definedName>
    <definedName name="QB_ROW_192240" localSheetId="1" hidden="1">'Balance Sheet'!$E$48</definedName>
    <definedName name="QB_ROW_19250" localSheetId="3" hidden="1">'Operating Stmt of Activities'!$F$93</definedName>
    <definedName name="QB_ROW_192500" localSheetId="5" hidden="1">Consolidated!$F$93</definedName>
    <definedName name="QB_ROW_19311" localSheetId="4" hidden="1">'Campaign Summary'!$B$18</definedName>
    <definedName name="QB_ROW_19311" localSheetId="3" hidden="1">'Operating Stmt of Activities'!$B$135</definedName>
    <definedName name="QB_ROW_19311" localSheetId="2" hidden="1">'Operating Summary'!$B$35</definedName>
    <definedName name="QB_ROW_193110" localSheetId="5" hidden="1">Consolidated!$B$136</definedName>
    <definedName name="QB_ROW_193250" localSheetId="3" hidden="1">'Operating Stmt of Activities'!$F$14</definedName>
    <definedName name="QB_ROW_1932500" localSheetId="5" hidden="1">Consolidated!$F$13</definedName>
    <definedName name="QB_ROW_194230" localSheetId="1" hidden="1">'Balance Sheet'!$D$11</definedName>
    <definedName name="QB_ROW_195250" localSheetId="3" hidden="1">'Operating Stmt of Activities'!$F$128</definedName>
    <definedName name="QB_ROW_1952500" localSheetId="5" hidden="1">Consolidated!$F$128</definedName>
    <definedName name="QB_ROW_197250" localSheetId="3" hidden="1">'Operating Stmt of Activities'!$F$90</definedName>
    <definedName name="QB_ROW_1972500" localSheetId="5" hidden="1">Consolidated!$F$90</definedName>
    <definedName name="QB_ROW_200220" localSheetId="1" hidden="1">'Balance Sheet'!$C$26</definedName>
    <definedName name="QB_ROW_20031" localSheetId="4" hidden="1">'Campaign Summary'!$D$4</definedName>
    <definedName name="QB_ROW_20031" localSheetId="3" hidden="1">'Operating Stmt of Activities'!$D$4</definedName>
    <definedName name="QB_ROW_20031" localSheetId="2" hidden="1">'Operating Summary'!$D$4</definedName>
    <definedName name="QB_ROW_200310" localSheetId="5" hidden="1">Consolidated!$D$4</definedName>
    <definedName name="QB_ROW_2021" localSheetId="1" hidden="1">'Balance Sheet'!$C$4</definedName>
    <definedName name="QB_ROW_20250" localSheetId="3" hidden="1">'Operating Stmt of Activities'!$F$131</definedName>
    <definedName name="QB_ROW_202500" localSheetId="5" hidden="1">Consolidated!$F$131</definedName>
    <definedName name="QB_ROW_20331" localSheetId="4" hidden="1">'Campaign Summary'!$D$8</definedName>
    <definedName name="QB_ROW_20331" localSheetId="3" hidden="1">'Operating Stmt of Activities'!$D$63</definedName>
    <definedName name="QB_ROW_20331" localSheetId="2" hidden="1">'Operating Summary'!$D$15</definedName>
    <definedName name="QB_ROW_203310" localSheetId="5" hidden="1">Consolidated!$D$62</definedName>
    <definedName name="QB_ROW_208220" localSheetId="1" hidden="1">'Balance Sheet'!$C$25</definedName>
    <definedName name="QB_ROW_209250" localSheetId="3" hidden="1">'Operating Stmt of Activities'!$F$105</definedName>
    <definedName name="QB_ROW_2092500" localSheetId="5" hidden="1">Consolidated!$F$104</definedName>
    <definedName name="QB_ROW_210250" localSheetId="3" hidden="1">'Operating Stmt of Activities'!$F$25</definedName>
    <definedName name="QB_ROW_2102500" localSheetId="5" hidden="1">Consolidated!$F$24</definedName>
    <definedName name="QB_ROW_21031" localSheetId="4" hidden="1">'Campaign Summary'!$D$10</definedName>
    <definedName name="QB_ROW_21031" localSheetId="3" hidden="1">'Operating Stmt of Activities'!$D$73</definedName>
    <definedName name="QB_ROW_21031" localSheetId="2" hidden="1">'Operating Summary'!$D$25</definedName>
    <definedName name="QB_ROW_210310" localSheetId="5" hidden="1">Consolidated!$D$72</definedName>
    <definedName name="QB_ROW_211350" localSheetId="3" hidden="1">'Operating Stmt of Activities'!$F$29</definedName>
    <definedName name="QB_ROW_2113500" localSheetId="5" hidden="1">Consolidated!$F$28</definedName>
    <definedName name="QB_ROW_212250" localSheetId="3" hidden="1">'Operating Stmt of Activities'!$F$58</definedName>
    <definedName name="QB_ROW_2122500" localSheetId="5" hidden="1">Consolidated!$F$57</definedName>
    <definedName name="QB_ROW_21331" localSheetId="4" hidden="1">'Campaign Summary'!$D$17</definedName>
    <definedName name="QB_ROW_21331" localSheetId="3" hidden="1">'Operating Stmt of Activities'!$D$134</definedName>
    <definedName name="QB_ROW_21331" localSheetId="2" hidden="1">'Operating Summary'!$D$34</definedName>
    <definedName name="QB_ROW_213310" localSheetId="5" hidden="1">Consolidated!$D$135</definedName>
    <definedName name="QB_ROW_213330" localSheetId="1" hidden="1">'Balance Sheet'!$D$7</definedName>
    <definedName name="QB_ROW_217040" localSheetId="3" hidden="1">'Operating Stmt of Activities'!$E$43</definedName>
    <definedName name="QB_ROW_2170400" localSheetId="5" hidden="1">Consolidated!$E$42</definedName>
    <definedName name="QB_ROW_217340" localSheetId="3" hidden="1">'Operating Stmt of Activities'!$E$55</definedName>
    <definedName name="QB_ROW_217340" localSheetId="2" hidden="1">'Operating Summary'!$E$12</definedName>
    <definedName name="QB_ROW_2173400" localSheetId="5" hidden="1">Consolidated!$E$54</definedName>
    <definedName name="QB_ROW_218250" localSheetId="3" hidden="1">'Operating Stmt of Activities'!$F$61</definedName>
    <definedName name="QB_ROW_2182500" localSheetId="5" hidden="1">Consolidated!$F$60</definedName>
    <definedName name="QB_ROW_22011" localSheetId="4" hidden="1">'Campaign Summary'!$B$19</definedName>
    <definedName name="QB_ROW_22011" localSheetId="3" hidden="1">'Operating Stmt of Activities'!$B$136</definedName>
    <definedName name="QB_ROW_22011" localSheetId="2" hidden="1">'Operating Summary'!$B$36</definedName>
    <definedName name="QB_ROW_220110" localSheetId="5" hidden="1">Consolidated!$B$137</definedName>
    <definedName name="QB_ROW_220220" localSheetId="1" hidden="1">'Balance Sheet'!$C$28</definedName>
    <definedName name="QB_ROW_222220" localSheetId="1" hidden="1">'Balance Sheet'!$C$29</definedName>
    <definedName name="QB_ROW_22250" localSheetId="3" hidden="1">'Operating Stmt of Activities'!$F$127</definedName>
    <definedName name="QB_ROW_222500" localSheetId="5" hidden="1">Consolidated!$F$127</definedName>
    <definedName name="QB_ROW_22311" localSheetId="4" hidden="1">'Campaign Summary'!$B$26</definedName>
    <definedName name="QB_ROW_22311" localSheetId="3" hidden="1">'Operating Stmt of Activities'!$B$141</definedName>
    <definedName name="QB_ROW_22311" localSheetId="2" hidden="1">'Operating Summary'!$B$41</definedName>
    <definedName name="QB_ROW_223110" localSheetId="5" hidden="1">Consolidated!$B$143</definedName>
    <definedName name="QB_ROW_223220" localSheetId="1" hidden="1">'Balance Sheet'!$C$31</definedName>
    <definedName name="QB_ROW_225250" localSheetId="3" hidden="1">'Operating Stmt of Activities'!$F$115</definedName>
    <definedName name="QB_ROW_2252500" localSheetId="5" hidden="1">Consolidated!$F$115</definedName>
    <definedName name="QB_ROW_227250" localSheetId="3" hidden="1">'Operating Stmt of Activities'!$F$102</definedName>
    <definedName name="QB_ROW_23021" localSheetId="4" hidden="1">'Campaign Summary'!$C$20</definedName>
    <definedName name="QB_ROW_23021" localSheetId="3" hidden="1">'Operating Stmt of Activities'!$C$137</definedName>
    <definedName name="QB_ROW_23021" localSheetId="2" hidden="1">'Operating Summary'!$C$37</definedName>
    <definedName name="QB_ROW_230210" localSheetId="5" hidden="1">Consolidated!$C$138</definedName>
    <definedName name="QB_ROW_230250" localSheetId="3" hidden="1">'Operating Stmt of Activities'!$F$95</definedName>
    <definedName name="QB_ROW_2302500" localSheetId="5" hidden="1">Consolidated!$F$95</definedName>
    <definedName name="QB_ROW_231330" localSheetId="1" hidden="1">'Balance Sheet'!$D$19</definedName>
    <definedName name="QB_ROW_2321" localSheetId="1" hidden="1">'Balance Sheet'!$C$9</definedName>
    <definedName name="QB_ROW_23250" localSheetId="3" hidden="1">'Operating Stmt of Activities'!$F$112</definedName>
    <definedName name="QB_ROW_232500" localSheetId="5" hidden="1">Consolidated!$F$112</definedName>
    <definedName name="QB_ROW_23321" localSheetId="4" hidden="1">'Campaign Summary'!$C$22</definedName>
    <definedName name="QB_ROW_23321" localSheetId="3" hidden="1">'Operating Stmt of Activities'!$C$140</definedName>
    <definedName name="QB_ROW_23321" localSheetId="2" hidden="1">'Operating Summary'!$C$40</definedName>
    <definedName name="QB_ROW_233210" localSheetId="5" hidden="1">Consolidated!$C$142</definedName>
    <definedName name="QB_ROW_238220" localSheetId="1" hidden="1">'Balance Sheet'!$C$63</definedName>
    <definedName name="QB_ROW_239220" localSheetId="1" hidden="1">'Balance Sheet'!$C$65</definedName>
    <definedName name="QB_ROW_24021" localSheetId="4" hidden="1">'Campaign Summary'!$C$23</definedName>
    <definedName name="QB_ROW_240220" localSheetId="1" hidden="1">'Balance Sheet'!$C$66</definedName>
    <definedName name="QB_ROW_24250" localSheetId="3" hidden="1">'Operating Stmt of Activities'!$F$114</definedName>
    <definedName name="QB_ROW_242500" localSheetId="5" hidden="1">Consolidated!$F$114</definedName>
    <definedName name="QB_ROW_24321" localSheetId="4" hidden="1">'Campaign Summary'!$C$25</definedName>
    <definedName name="QB_ROW_251240" localSheetId="3" hidden="1">'Operating Stmt of Activities'!$E$70</definedName>
    <definedName name="QB_ROW_251240" localSheetId="2" hidden="1">'Operating Summary'!$E$22</definedName>
    <definedName name="QB_ROW_2512400" localSheetId="5" hidden="1">Consolidated!$E$69</definedName>
    <definedName name="QB_ROW_25250" localSheetId="3" hidden="1">'Operating Stmt of Activities'!$F$125</definedName>
    <definedName name="QB_ROW_252500" localSheetId="5" hidden="1">Consolidated!$F$125</definedName>
    <definedName name="QB_ROW_253240" localSheetId="1" hidden="1">'Balance Sheet'!$E$51</definedName>
    <definedName name="QB_ROW_254230" localSheetId="4" hidden="1">'Campaign Summary'!$D$21</definedName>
    <definedName name="QB_ROW_254230" localSheetId="3" hidden="1">'Operating Stmt of Activities'!$D$139</definedName>
    <definedName name="QB_ROW_254230" localSheetId="2" hidden="1">'Operating Summary'!$D$39</definedName>
    <definedName name="QB_ROW_2542300" localSheetId="5" hidden="1">Consolidated!$D$140</definedName>
    <definedName name="QB_ROW_260240" localSheetId="3" hidden="1">'Operating Stmt of Activities'!$E$69</definedName>
    <definedName name="QB_ROW_260240" localSheetId="2" hidden="1">'Operating Summary'!$E$21</definedName>
    <definedName name="QB_ROW_2602400" localSheetId="5" hidden="1">Consolidated!$E$68</definedName>
    <definedName name="QB_ROW_26250" localSheetId="3" hidden="1">'Operating Stmt of Activities'!$F$100</definedName>
    <definedName name="QB_ROW_262500" localSheetId="5" hidden="1">Consolidated!$F$100</definedName>
    <definedName name="QB_ROW_263240" localSheetId="1" hidden="1">'Balance Sheet'!$E$50</definedName>
    <definedName name="QB_ROW_268040" localSheetId="3" hidden="1">'Operating Stmt of Activities'!$E$5</definedName>
    <definedName name="QB_ROW_2680400" localSheetId="5" hidden="1">Consolidated!$E$5</definedName>
    <definedName name="QB_ROW_268340" localSheetId="4" hidden="1">'Campaign Summary'!$E$5</definedName>
    <definedName name="QB_ROW_268340" localSheetId="3" hidden="1">'Operating Stmt of Activities'!$E$11</definedName>
    <definedName name="QB_ROW_268340" localSheetId="2" hidden="1">'Operating Summary'!$E$5</definedName>
    <definedName name="QB_ROW_2683400" localSheetId="5" hidden="1">Consolidated!$E$10</definedName>
    <definedName name="QB_ROW_269040" localSheetId="3" hidden="1">'Operating Stmt of Activities'!$E$12</definedName>
    <definedName name="QB_ROW_2690400" localSheetId="5" hidden="1">Consolidated!$E$11</definedName>
    <definedName name="QB_ROW_269340" localSheetId="4" hidden="1">'Campaign Summary'!$E$6</definedName>
    <definedName name="QB_ROW_269340" localSheetId="3" hidden="1">'Operating Stmt of Activities'!$E$18</definedName>
    <definedName name="QB_ROW_269340" localSheetId="2" hidden="1">'Operating Summary'!$E$8</definedName>
    <definedName name="QB_ROW_2693400" localSheetId="5" hidden="1">Consolidated!$E$17</definedName>
    <definedName name="QB_ROW_270040" localSheetId="3" hidden="1">'Operating Stmt of Activities'!$E$24</definedName>
    <definedName name="QB_ROW_2700400" localSheetId="5" hidden="1">Consolidated!$E$23</definedName>
    <definedName name="QB_ROW_270340" localSheetId="4" hidden="1">'Campaign Summary'!$E$7</definedName>
    <definedName name="QB_ROW_270340" localSheetId="3" hidden="1">'Operating Stmt of Activities'!$E$30</definedName>
    <definedName name="QB_ROW_270340" localSheetId="2" hidden="1">'Operating Summary'!$E$10</definedName>
    <definedName name="QB_ROW_2703400" localSheetId="5" hidden="1">Consolidated!$E$29</definedName>
    <definedName name="QB_ROW_274220" localSheetId="1" hidden="1">'Balance Sheet'!$C$30</definedName>
    <definedName name="QB_ROW_280330" localSheetId="1" hidden="1">'Balance Sheet'!$D$17</definedName>
    <definedName name="QB_ROW_289050" localSheetId="3" hidden="1">'Operating Stmt of Activities'!$F$51</definedName>
    <definedName name="QB_ROW_2890500" localSheetId="5" hidden="1">Consolidated!$F$50</definedName>
    <definedName name="QB_ROW_289350" localSheetId="3" hidden="1">'Operating Stmt of Activities'!$F$54</definedName>
    <definedName name="QB_ROW_2893500" localSheetId="5" hidden="1">Consolidated!$F$53</definedName>
    <definedName name="QB_ROW_293230" localSheetId="1" hidden="1">'Balance Sheet'!$D$6</definedName>
    <definedName name="QB_ROW_298230" localSheetId="1" hidden="1">'Balance Sheet'!$D$14</definedName>
    <definedName name="QB_ROW_300040" localSheetId="3" hidden="1">'Operating Stmt of Activities'!$E$89</definedName>
    <definedName name="QB_ROW_3000400" localSheetId="5" hidden="1">Consolidated!$E$89</definedName>
    <definedName name="QB_ROW_300340" localSheetId="3" hidden="1">'Operating Stmt of Activities'!$E$96</definedName>
    <definedName name="QB_ROW_300340" localSheetId="2" hidden="1">'Operating Summary'!$E$28</definedName>
    <definedName name="QB_ROW_3003400" localSheetId="5" hidden="1">Consolidated!$E$96</definedName>
    <definedName name="QB_ROW_301" localSheetId="1" hidden="1">'Balance Sheet'!$A$33</definedName>
    <definedName name="QB_ROW_301040" localSheetId="3" hidden="1">'Operating Stmt of Activities'!$E$97</definedName>
    <definedName name="QB_ROW_3010400" localSheetId="5" hidden="1">Consolidated!$E$97</definedName>
    <definedName name="QB_ROW_3012500" localSheetId="5" hidden="1">Consolidated!$F$108</definedName>
    <definedName name="QB_ROW_301340" localSheetId="4" hidden="1">'Campaign Summary'!$E$13</definedName>
    <definedName name="QB_ROW_301340" localSheetId="3" hidden="1">'Operating Stmt of Activities'!$E$109</definedName>
    <definedName name="QB_ROW_301340" localSheetId="2" hidden="1">'Operating Summary'!$E$29</definedName>
    <definedName name="QB_ROW_3013400" localSheetId="5" hidden="1">Consolidated!$E$109</definedName>
    <definedName name="QB_ROW_302040" localSheetId="3" hidden="1">'Operating Stmt of Activities'!$E$110</definedName>
    <definedName name="QB_ROW_3020400" localSheetId="5" hidden="1">Consolidated!$E$110</definedName>
    <definedName name="QB_ROW_3021" localSheetId="1" hidden="1">'Balance Sheet'!$C$10</definedName>
    <definedName name="QB_ROW_302340" localSheetId="4" hidden="1">'Campaign Summary'!$E$14</definedName>
    <definedName name="QB_ROW_302340" localSheetId="3" hidden="1">'Operating Stmt of Activities'!$E$116</definedName>
    <definedName name="QB_ROW_302340" localSheetId="2" hidden="1">'Operating Summary'!$E$30</definedName>
    <definedName name="QB_ROW_3023400" localSheetId="5" hidden="1">Consolidated!$E$116</definedName>
    <definedName name="QB_ROW_30250" localSheetId="3" hidden="1">'Operating Stmt of Activities'!$F$92</definedName>
    <definedName name="QB_ROW_302500" localSheetId="5" hidden="1">Consolidated!$F$92</definedName>
    <definedName name="QB_ROW_303040" localSheetId="3" hidden="1">'Operating Stmt of Activities'!$E$122</definedName>
    <definedName name="QB_ROW_3030400" localSheetId="5" hidden="1">Consolidated!$E$122</definedName>
    <definedName name="QB_ROW_303340" localSheetId="4" hidden="1">'Campaign Summary'!$E$15</definedName>
    <definedName name="QB_ROW_303340" localSheetId="3" hidden="1">'Operating Stmt of Activities'!$E$129</definedName>
    <definedName name="QB_ROW_303340" localSheetId="2" hidden="1">'Operating Summary'!$E$32</definedName>
    <definedName name="QB_ROW_3033400" localSheetId="5" hidden="1">Consolidated!$E$129</definedName>
    <definedName name="QB_ROW_304040" localSheetId="3" hidden="1">'Operating Stmt of Activities'!$E$130</definedName>
    <definedName name="QB_ROW_3040400" localSheetId="5" hidden="1">Consolidated!$E$130</definedName>
    <definedName name="QB_ROW_304340" localSheetId="4" hidden="1">'Campaign Summary'!$E$16</definedName>
    <definedName name="QB_ROW_304340" localSheetId="3" hidden="1">'Operating Stmt of Activities'!$E$133</definedName>
    <definedName name="QB_ROW_304340" localSheetId="2" hidden="1">'Operating Summary'!$E$33</definedName>
    <definedName name="QB_ROW_3043400" localSheetId="5" hidden="1">Consolidated!$E$134</definedName>
    <definedName name="QB_ROW_305220" localSheetId="1" hidden="1">'Balance Sheet'!$C$64</definedName>
    <definedName name="QB_ROW_31240" localSheetId="1" hidden="1">'Balance Sheet'!$E$52</definedName>
    <definedName name="QB_ROW_325240" localSheetId="1" hidden="1">'Balance Sheet'!$E$53</definedName>
    <definedName name="QB_ROW_326230" localSheetId="1" hidden="1">'Balance Sheet'!$D$21</definedName>
    <definedName name="QB_ROW_3321" localSheetId="1" hidden="1">'Balance Sheet'!$C$15</definedName>
    <definedName name="QB_ROW_332250" localSheetId="3" hidden="1">'Operating Stmt of Activities'!$F$107</definedName>
    <definedName name="QB_ROW_3322500" localSheetId="5" hidden="1">Consolidated!$F$106</definedName>
    <definedName name="QB_ROW_339250" localSheetId="3" hidden="1">'Operating Stmt of Activities'!$F$16</definedName>
    <definedName name="QB_ROW_3392500" localSheetId="5" hidden="1">Consolidated!$F$15</definedName>
    <definedName name="QB_ROW_344250" localSheetId="3" hidden="1">'Operating Stmt of Activities'!$F$60</definedName>
    <definedName name="QB_ROW_3442500" localSheetId="5" hidden="1">Consolidated!$F$59</definedName>
    <definedName name="QB_ROW_345260" localSheetId="3" hidden="1">'Operating Stmt of Activities'!$G$46</definedName>
    <definedName name="QB_ROW_3452600" localSheetId="5" hidden="1">Consolidated!$G$45</definedName>
    <definedName name="QB_ROW_350260" localSheetId="3" hidden="1">'Operating Stmt of Activities'!$G$47</definedName>
    <definedName name="QB_ROW_3502600" localSheetId="5" hidden="1">Consolidated!$G$46</definedName>
    <definedName name="QB_ROW_351250" localSheetId="3" hidden="1">'Operating Stmt of Activities'!$F$108</definedName>
    <definedName name="QB_ROW_3512500" localSheetId="5" hidden="1">Consolidated!$F$107</definedName>
    <definedName name="QB_ROW_357250" localSheetId="3" hidden="1">'Operating Stmt of Activities'!$F$84</definedName>
    <definedName name="QB_ROW_3572500" localSheetId="5" hidden="1">Consolidated!$F$84</definedName>
    <definedName name="QB_ROW_359250" localSheetId="3" hidden="1">'Operating Stmt of Activities'!$F$83</definedName>
    <definedName name="QB_ROW_3592500" localSheetId="5" hidden="1">Consolidated!$F$83</definedName>
    <definedName name="QB_ROW_360250" localSheetId="3" hidden="1">'Operating Stmt of Activities'!$F$82</definedName>
    <definedName name="QB_ROW_3602500" localSheetId="5" hidden="1">Consolidated!$F$82</definedName>
    <definedName name="QB_ROW_361250" localSheetId="3" hidden="1">'Operating Stmt of Activities'!$F$86</definedName>
    <definedName name="QB_ROW_3612500" localSheetId="5" hidden="1">Consolidated!$F$86</definedName>
    <definedName name="QB_ROW_362250" localSheetId="3" hidden="1">'Operating Stmt of Activities'!$F$87</definedName>
    <definedName name="QB_ROW_3622500" localSheetId="5" hidden="1">Consolidated!$F$87</definedName>
    <definedName name="QB_ROW_363250" localSheetId="3" hidden="1">'Operating Stmt of Activities'!$F$85</definedName>
    <definedName name="QB_ROW_3632500" localSheetId="5" hidden="1">Consolidated!$F$85</definedName>
    <definedName name="QB_ROW_364250" localSheetId="3" hidden="1">'Operating Stmt of Activities'!$F$132</definedName>
    <definedName name="QB_ROW_3642500" localSheetId="5" hidden="1">Consolidated!$F$133</definedName>
    <definedName name="QB_ROW_369250" localSheetId="3" hidden="1">'Operating Stmt of Activities'!$F$9</definedName>
    <definedName name="QB_ROW_3692500" localSheetId="5" hidden="1">Consolidated!$F$9</definedName>
    <definedName name="QB_ROW_370260" localSheetId="3" hidden="1">'Operating Stmt of Activities'!$G$53</definedName>
    <definedName name="QB_ROW_3702600" localSheetId="5" hidden="1">Consolidated!$G$52</definedName>
    <definedName name="QB_ROW_371250" localSheetId="3" hidden="1">'Operating Stmt of Activities'!$F$17</definedName>
    <definedName name="QB_ROW_3712500" localSheetId="5" hidden="1">Consolidated!$F$16</definedName>
    <definedName name="QB_ROW_37250" localSheetId="3" hidden="1">'Operating Stmt of Activities'!$F$103</definedName>
    <definedName name="QB_ROW_372500" localSheetId="5" hidden="1">Consolidated!$F$102</definedName>
    <definedName name="QB_ROW_374250" localSheetId="3" hidden="1">'Operating Stmt of Activities'!$F$119</definedName>
    <definedName name="QB_ROW_3742500" localSheetId="5" hidden="1">Consolidated!$F$119</definedName>
    <definedName name="QB_ROW_376240" localSheetId="3" hidden="1">'Operating Stmt of Activities'!$E$65</definedName>
    <definedName name="QB_ROW_376240" localSheetId="2" hidden="1">'Operating Summary'!$E$17</definedName>
    <definedName name="QB_ROW_3762400" localSheetId="5" hidden="1">Consolidated!$E$64</definedName>
    <definedName name="QB_ROW_377240" localSheetId="1" hidden="1">'Balance Sheet'!$E$49</definedName>
    <definedName name="QB_ROW_38250" localSheetId="3" hidden="1">'Operating Stmt of Activities'!$F$104</definedName>
    <definedName name="QB_ROW_382500" localSheetId="5" hidden="1">Consolidated!$F$103</definedName>
    <definedName name="QB_ROW_393260" localSheetId="3" hidden="1">'Operating Stmt of Activities'!$G$49</definedName>
    <definedName name="QB_ROW_3932600" localSheetId="5" hidden="1">Consolidated!$G$48</definedName>
    <definedName name="QB_ROW_395240" localSheetId="1" hidden="1">'Balance Sheet'!$E$41</definedName>
    <definedName name="QB_ROW_396240" localSheetId="1" hidden="1">'Balance Sheet'!$E$42</definedName>
    <definedName name="QB_ROW_399250" localSheetId="3" hidden="1">'Operating Stmt of Activities'!$F$75</definedName>
    <definedName name="QB_ROW_3992500" localSheetId="5" hidden="1">Consolidated!$F$74</definedName>
    <definedName name="QB_ROW_400260" localSheetId="3" hidden="1">'Operating Stmt of Activities'!$G$52</definedName>
    <definedName name="QB_ROW_4002600" localSheetId="5" hidden="1">Consolidated!$G$51</definedName>
    <definedName name="QB_ROW_4021" localSheetId="1" hidden="1">'Balance Sheet'!$C$16</definedName>
    <definedName name="QB_ROW_403040" localSheetId="3" hidden="1">'Operating Stmt of Activities'!$E$31</definedName>
    <definedName name="QB_ROW_4030400" localSheetId="5" hidden="1">Consolidated!$E$30</definedName>
    <definedName name="QB_ROW_403340" localSheetId="3" hidden="1">'Operating Stmt of Activities'!$E$42</definedName>
    <definedName name="QB_ROW_403340" localSheetId="2" hidden="1">'Operating Summary'!$E$11</definedName>
    <definedName name="QB_ROW_4033400" localSheetId="5" hidden="1">Consolidated!$E$41</definedName>
    <definedName name="QB_ROW_404260" localSheetId="3" hidden="1">'Operating Stmt of Activities'!$G$35</definedName>
    <definedName name="QB_ROW_4042600" localSheetId="5" hidden="1">Consolidated!$G$34</definedName>
    <definedName name="QB_ROW_405260" localSheetId="3" hidden="1">'Operating Stmt of Activities'!$G$38</definedName>
    <definedName name="QB_ROW_4052600" localSheetId="5" hidden="1">Consolidated!$G$37</definedName>
    <definedName name="QB_ROW_4062500" localSheetId="5" hidden="1">Consolidated!$F$132</definedName>
    <definedName name="QB_ROW_407230" localSheetId="1" hidden="1">'Balance Sheet'!$D$12</definedName>
    <definedName name="QB_ROW_412260" localSheetId="3" hidden="1">'Operating Stmt of Activities'!$G$40</definedName>
    <definedName name="QB_ROW_4122600" localSheetId="5" hidden="1">Consolidated!$G$39</definedName>
    <definedName name="QB_ROW_413250" localSheetId="3" hidden="1">'Operating Stmt of Activities'!$F$91</definedName>
    <definedName name="QB_ROW_4132500" localSheetId="5" hidden="1">Consolidated!$F$91</definedName>
    <definedName name="QB_ROW_415230" localSheetId="4" hidden="1">'Campaign Summary'!$D$24</definedName>
    <definedName name="QB_ROW_416260" localSheetId="3" hidden="1">'Operating Stmt of Activities'!$G$45</definedName>
    <definedName name="QB_ROW_4162600" localSheetId="5" hidden="1">Consolidated!$G$44</definedName>
    <definedName name="QB_ROW_418240" localSheetId="1" hidden="1">'Balance Sheet'!$E$47</definedName>
    <definedName name="QB_ROW_420250" localSheetId="3" hidden="1">'Operating Stmt of Activities'!$F$10</definedName>
    <definedName name="QB_ROW_421250" localSheetId="3" hidden="1">'Operating Stmt of Activities'!$F$27</definedName>
    <definedName name="QB_ROW_4212500" localSheetId="5" hidden="1">Consolidated!$F$26</definedName>
    <definedName name="QB_ROW_4220" localSheetId="1" hidden="1">'Balance Sheet'!$C$61</definedName>
    <definedName name="QB_ROW_422050" localSheetId="3" hidden="1">'Operating Stmt of Activities'!$F$32</definedName>
    <definedName name="QB_ROW_4220500" localSheetId="5" hidden="1">Consolidated!$F$31</definedName>
    <definedName name="QB_ROW_422350" localSheetId="3" hidden="1">'Operating Stmt of Activities'!$F$36</definedName>
    <definedName name="QB_ROW_4223500" localSheetId="5" hidden="1">Consolidated!$F$35</definedName>
    <definedName name="QB_ROW_423260" localSheetId="3" hidden="1">'Operating Stmt of Activities'!$G$34</definedName>
    <definedName name="QB_ROW_4232600" localSheetId="5" hidden="1">Consolidated!$G$33</definedName>
    <definedName name="QB_ROW_424050" localSheetId="3" hidden="1">'Operating Stmt of Activities'!$F$37</definedName>
    <definedName name="QB_ROW_4240500" localSheetId="5" hidden="1">Consolidated!$F$36</definedName>
    <definedName name="QB_ROW_424350" localSheetId="3" hidden="1">'Operating Stmt of Activities'!$F$41</definedName>
    <definedName name="QB_ROW_4243500" localSheetId="5" hidden="1">Consolidated!$F$40</definedName>
    <definedName name="QB_ROW_425260" localSheetId="3" hidden="1">'Operating Stmt of Activities'!$G$39</definedName>
    <definedName name="QB_ROW_4252600" localSheetId="5" hidden="1">Consolidated!$G$38</definedName>
    <definedName name="QB_ROW_426220" localSheetId="1" hidden="1">'Balance Sheet'!$C$27</definedName>
    <definedName name="QB_ROW_427230" localSheetId="1" hidden="1">'Balance Sheet'!$D$57</definedName>
    <definedName name="QB_ROW_428250" localSheetId="3" hidden="1">'Operating Stmt of Activities'!$F$120</definedName>
    <definedName name="QB_ROW_4282500" localSheetId="5" hidden="1">Consolidated!$F$120</definedName>
    <definedName name="QB_ROW_430250" localSheetId="3" hidden="1">'Operating Stmt of Activities'!$F$15</definedName>
    <definedName name="QB_ROW_4302500" localSheetId="5" hidden="1">Consolidated!$F$14</definedName>
    <definedName name="QB_ROW_4321" localSheetId="1" hidden="1">'Balance Sheet'!$C$22</definedName>
    <definedName name="QB_ROW_433240" localSheetId="1" hidden="1">'Balance Sheet'!$E$43</definedName>
    <definedName name="QB_ROW_46250" localSheetId="3" hidden="1">'Operating Stmt of Activities'!$F$8</definedName>
    <definedName name="QB_ROW_462500" localSheetId="5" hidden="1">Consolidated!$F$8</definedName>
    <definedName name="QB_ROW_49040" localSheetId="3" hidden="1">'Operating Stmt of Activities'!$E$74</definedName>
    <definedName name="QB_ROW_490400" localSheetId="5" hidden="1">Consolidated!$E$73</definedName>
    <definedName name="QB_ROW_49340" localSheetId="4" hidden="1">'Campaign Summary'!$E$11</definedName>
    <definedName name="QB_ROW_49340" localSheetId="3" hidden="1">'Operating Stmt of Activities'!$E$80</definedName>
    <definedName name="QB_ROW_49340" localSheetId="2" hidden="1">'Operating Summary'!$E$26</definedName>
    <definedName name="QB_ROW_493400" localSheetId="5" hidden="1">Consolidated!$E$80</definedName>
    <definedName name="QB_ROW_5011" localSheetId="1" hidden="1">'Balance Sheet'!$B$24</definedName>
    <definedName name="QB_ROW_50250" localSheetId="3" hidden="1">'Operating Stmt of Activities'!$F$77</definedName>
    <definedName name="QB_ROW_502500" localSheetId="5" hidden="1">Consolidated!$F$76</definedName>
    <definedName name="QB_ROW_52250" localSheetId="3" hidden="1">'Operating Stmt of Activities'!$F$78</definedName>
    <definedName name="QB_ROW_522500" localSheetId="5" hidden="1">Consolidated!$F$77</definedName>
    <definedName name="QB_ROW_5311" localSheetId="1" hidden="1">'Balance Sheet'!$B$32</definedName>
    <definedName name="QB_ROW_53250" localSheetId="3" hidden="1">'Operating Stmt of Activities'!$F$79</definedName>
    <definedName name="QB_ROW_532500" localSheetId="5" hidden="1">Consolidated!$F$78</definedName>
    <definedName name="QB_ROW_592500" localSheetId="5" hidden="1">Consolidated!$F$79</definedName>
    <definedName name="QB_ROW_60240" localSheetId="3" hidden="1">'Operating Stmt of Activities'!$E$67</definedName>
    <definedName name="QB_ROW_60240" localSheetId="2" hidden="1">'Operating Summary'!$E$19</definedName>
    <definedName name="QB_ROW_602400" localSheetId="5" hidden="1">Consolidated!$E$66</definedName>
    <definedName name="QB_ROW_61250" localSheetId="3" hidden="1">'Operating Stmt of Activities'!$F$126</definedName>
    <definedName name="QB_ROW_612500" localSheetId="5" hidden="1">Consolidated!$F$126</definedName>
    <definedName name="QB_ROW_7001" localSheetId="1" hidden="1">'Balance Sheet'!$A$34</definedName>
    <definedName name="QB_ROW_70230" localSheetId="1" hidden="1">'Balance Sheet'!$D$5</definedName>
    <definedName name="QB_ROW_7040" localSheetId="3" hidden="1">'Operating Stmt of Activities'!$E$81</definedName>
    <definedName name="QB_ROW_70400" localSheetId="5" hidden="1">Consolidated!$E$81</definedName>
    <definedName name="QB_ROW_7301" localSheetId="1" hidden="1">'Balance Sheet'!$A$69</definedName>
    <definedName name="QB_ROW_7340" localSheetId="4" hidden="1">'Campaign Summary'!$E$12</definedName>
    <definedName name="QB_ROW_7340" localSheetId="3" hidden="1">'Operating Stmt of Activities'!$E$88</definedName>
    <definedName name="QB_ROW_7340" localSheetId="2" hidden="1">'Operating Summary'!$E$27</definedName>
    <definedName name="QB_ROW_73400" localSheetId="5" hidden="1">Consolidated!$E$88</definedName>
    <definedName name="QB_ROW_8011" localSheetId="1" hidden="1">'Balance Sheet'!$B$35</definedName>
    <definedName name="QB_ROW_80340" localSheetId="3" hidden="1">'Operating Stmt of Activities'!$E$66</definedName>
    <definedName name="QB_ROW_80340" localSheetId="2" hidden="1">'Operating Summary'!$E$18</definedName>
    <definedName name="QB_ROW_803400" localSheetId="5" hidden="1">Consolidated!$E$65</definedName>
    <definedName name="QB_ROW_82040" localSheetId="3" hidden="1">'Operating Stmt of Activities'!$E$117</definedName>
    <definedName name="QB_ROW_820400" localSheetId="5" hidden="1">Consolidated!$E$117</definedName>
    <definedName name="QB_ROW_82340" localSheetId="3" hidden="1">'Operating Stmt of Activities'!$E$121</definedName>
    <definedName name="QB_ROW_82340" localSheetId="2" hidden="1">'Operating Summary'!$E$31</definedName>
    <definedName name="QB_ROW_823400" localSheetId="5" hidden="1">Consolidated!$E$121</definedName>
    <definedName name="QB_ROW_8250" localSheetId="3" hidden="1">'Operating Stmt of Activities'!$F$98</definedName>
    <definedName name="QB_ROW_82500" localSheetId="5" hidden="1">Consolidated!$F$98</definedName>
    <definedName name="QB_ROW_8311" localSheetId="1" hidden="1">'Balance Sheet'!$B$59</definedName>
    <definedName name="QB_ROW_86250" localSheetId="3" hidden="1">'Operating Stmt of Activities'!$F$124</definedName>
    <definedName name="QB_ROW_862500" localSheetId="5" hidden="1">Consolidated!$F$124</definedName>
    <definedName name="QB_ROW_86321" localSheetId="4" hidden="1">'Campaign Summary'!$C$9</definedName>
    <definedName name="QB_ROW_86321" localSheetId="3" hidden="1">'Operating Stmt of Activities'!$C$72</definedName>
    <definedName name="QB_ROW_86321" localSheetId="2" hidden="1">'Operating Summary'!$C$24</definedName>
    <definedName name="QB_ROW_863210" localSheetId="5" hidden="1">Consolidated!$C$71</definedName>
    <definedName name="QB_ROW_87031" localSheetId="3" hidden="1">'Operating Stmt of Activities'!$D$64</definedName>
    <definedName name="QB_ROW_87031" localSheetId="2" hidden="1">'Operating Summary'!$D$16</definedName>
    <definedName name="QB_ROW_870310" localSheetId="5" hidden="1">Consolidated!$D$63</definedName>
    <definedName name="QB_ROW_87331" localSheetId="3" hidden="1">'Operating Stmt of Activities'!$D$71</definedName>
    <definedName name="QB_ROW_87331" localSheetId="2" hidden="1">'Operating Summary'!$D$23</definedName>
    <definedName name="QB_ROW_873310" localSheetId="5" hidden="1">Consolidated!$D$70</definedName>
    <definedName name="QB_ROW_90050" localSheetId="3" hidden="1">'Operating Stmt of Activities'!$F$44</definedName>
    <definedName name="QB_ROW_900500" localSheetId="5" hidden="1">Consolidated!$F$43</definedName>
    <definedName name="QB_ROW_9021" localSheetId="1" hidden="1">'Balance Sheet'!$C$36</definedName>
    <definedName name="QB_ROW_90350" localSheetId="3" hidden="1">'Operating Stmt of Activities'!$F$50</definedName>
    <definedName name="QB_ROW_903500" localSheetId="5" hidden="1">Consolidated!$F$49</definedName>
    <definedName name="QB_ROW_9230" localSheetId="3" hidden="1">'Operating Stmt of Activities'!$D$138</definedName>
    <definedName name="QB_ROW_9230" localSheetId="2" hidden="1">'Operating Summary'!$D$38</definedName>
    <definedName name="QB_ROW_92300" localSheetId="5" hidden="1">Consolidated!$D$139</definedName>
    <definedName name="QB_ROW_9321" localSheetId="1" hidden="1">'Balance Sheet'!$C$55</definedName>
    <definedName name="QB_ROW_98250" localSheetId="3" hidden="1">'Operating Stmt of Activities'!$F$26</definedName>
    <definedName name="QB_ROW_982500" localSheetId="5" hidden="1">Consolidated!$F$25</definedName>
    <definedName name="QBCANSUPPORTUPDATE" localSheetId="1">TRUE</definedName>
    <definedName name="QBCANSUPPORTUPDATE" localSheetId="4">TRUE</definedName>
    <definedName name="QBCANSUPPORTUPDATE" localSheetId="5">TRUE</definedName>
    <definedName name="QBCANSUPPORTUPDATE" localSheetId="3">TRUE</definedName>
    <definedName name="QBCANSUPPORTUPDATE" localSheetId="2">TRUE</definedName>
    <definedName name="QBCOMPANYFILENAME" localSheetId="1">"Q:\QuickbooksTCMJune14Move2.QBW"</definedName>
    <definedName name="QBCOMPANYFILENAME" localSheetId="4">"Q:\QuickbooksTCMJune14Move2.QBW"</definedName>
    <definedName name="QBCOMPANYFILENAME" localSheetId="5">"Q:\QuickbooksTCMJune14Move2.QBW"</definedName>
    <definedName name="QBCOMPANYFILENAME" localSheetId="3">"Q:\QuickbooksTCMJune14Move2.QBW"</definedName>
    <definedName name="QBCOMPANYFILENAME" localSheetId="2">"Q:\QuickbooksTCMJune14Move2.QBW"</definedName>
    <definedName name="QBENDDATE" localSheetId="1">20181231</definedName>
    <definedName name="QBENDDATE" localSheetId="4">20181231</definedName>
    <definedName name="QBENDDATE" localSheetId="5">20181231</definedName>
    <definedName name="QBENDDATE" localSheetId="3">20181231</definedName>
    <definedName name="QBENDDATE" localSheetId="2">20181231</definedName>
    <definedName name="QBHEADERSONSCREEN" localSheetId="1">FALSE</definedName>
    <definedName name="QBHEADERSONSCREEN" localSheetId="4">FALSE</definedName>
    <definedName name="QBHEADERSONSCREEN" localSheetId="5">FALSE</definedName>
    <definedName name="QBHEADERSONSCREEN" localSheetId="3">FALSE</definedName>
    <definedName name="QBHEADERSONSCREEN" localSheetId="2">FALSE</definedName>
    <definedName name="QBMETADATASIZE" localSheetId="1">5907</definedName>
    <definedName name="QBMETADATASIZE" localSheetId="4">5951</definedName>
    <definedName name="QBMETADATASIZE" localSheetId="5">5907</definedName>
    <definedName name="QBMETADATASIZE" localSheetId="3">5951</definedName>
    <definedName name="QBMETADATASIZE" localSheetId="2">5951</definedName>
    <definedName name="QBPRESERVECOLOR" localSheetId="1">TRUE</definedName>
    <definedName name="QBPRESERVECOLOR" localSheetId="4">TRUE</definedName>
    <definedName name="QBPRESERVECOLOR" localSheetId="5">TRUE</definedName>
    <definedName name="QBPRESERVECOLOR" localSheetId="3">TRUE</definedName>
    <definedName name="QBPRESERVECOLOR" localSheetId="2">TRUE</definedName>
    <definedName name="QBPRESERVEFONT" localSheetId="1">TRUE</definedName>
    <definedName name="QBPRESERVEFONT" localSheetId="4">TRUE</definedName>
    <definedName name="QBPRESERVEFONT" localSheetId="5">TRUE</definedName>
    <definedName name="QBPRESERVEFONT" localSheetId="3">TRUE</definedName>
    <definedName name="QBPRESERVEFONT" localSheetId="2">TRUE</definedName>
    <definedName name="QBPRESERVEROWHEIGHT" localSheetId="1">TRUE</definedName>
    <definedName name="QBPRESERVEROWHEIGHT" localSheetId="4">TRUE</definedName>
    <definedName name="QBPRESERVEROWHEIGHT" localSheetId="5">TRUE</definedName>
    <definedName name="QBPRESERVEROWHEIGHT" localSheetId="3">TRUE</definedName>
    <definedName name="QBPRESERVEROWHEIGHT" localSheetId="2">TRUE</definedName>
    <definedName name="QBPRESERVESPACE" localSheetId="1">TRUE</definedName>
    <definedName name="QBPRESERVESPACE" localSheetId="4">TRUE</definedName>
    <definedName name="QBPRESERVESPACE" localSheetId="5">TRUE</definedName>
    <definedName name="QBPRESERVESPACE" localSheetId="3">TRUE</definedName>
    <definedName name="QBPRESERVESPACE" localSheetId="2">TRUE</definedName>
    <definedName name="QBREPORTCOLAXIS" localSheetId="1">0</definedName>
    <definedName name="QBREPORTCOLAXIS" localSheetId="4">0</definedName>
    <definedName name="QBREPORTCOLAXIS" localSheetId="5">19</definedName>
    <definedName name="QBREPORTCOLAXIS" localSheetId="3">0</definedName>
    <definedName name="QBREPORTCOLAXIS" localSheetId="2">0</definedName>
    <definedName name="QBREPORTCOMPANYID" localSheetId="1">"559664b467bf4e669f77741fb251ef17"</definedName>
    <definedName name="QBREPORTCOMPANYID" localSheetId="4">"559664b467bf4e669f77741fb251ef17"</definedName>
    <definedName name="QBREPORTCOMPANYID" localSheetId="5">"559664b467bf4e669f77741fb251ef17"</definedName>
    <definedName name="QBREPORTCOMPANYID" localSheetId="3">"559664b467bf4e669f77741fb251ef17"</definedName>
    <definedName name="QBREPORTCOMPANYID" localSheetId="2">"559664b467bf4e669f77741fb251ef17"</definedName>
    <definedName name="QBREPORTCOMPARECOL_ANNUALBUDGET" localSheetId="1">FALSE</definedName>
    <definedName name="QBREPORTCOMPARECOL_ANNUALBUDGET" localSheetId="4">TRUE</definedName>
    <definedName name="QBREPORTCOMPARECOL_ANNUALBUDGET" localSheetId="5">FALSE</definedName>
    <definedName name="QBREPORTCOMPARECOL_ANNUALBUDGET" localSheetId="3">TRUE</definedName>
    <definedName name="QBREPORTCOMPARECOL_ANNUALBUDGET" localSheetId="2">TRUE</definedName>
    <definedName name="QBREPORTCOMPARECOL_AVGCOGS" localSheetId="1">FALSE</definedName>
    <definedName name="QBREPORTCOMPARECOL_AVGCOGS" localSheetId="4">FALSE</definedName>
    <definedName name="QBREPORTCOMPARECOL_AVGCOGS" localSheetId="5">FALSE</definedName>
    <definedName name="QBREPORTCOMPARECOL_AVGCOGS" localSheetId="3">FALSE</definedName>
    <definedName name="QBREPORTCOMPARECOL_AVGCOGS" localSheetId="2">FALSE</definedName>
    <definedName name="QBREPORTCOMPARECOL_AVGPRICE" localSheetId="1">FALSE</definedName>
    <definedName name="QBREPORTCOMPARECOL_AVGPRICE" localSheetId="4">FALSE</definedName>
    <definedName name="QBREPORTCOMPARECOL_AVGPRICE" localSheetId="5">FALSE</definedName>
    <definedName name="QBREPORTCOMPARECOL_AVGPRICE" localSheetId="3">FALSE</definedName>
    <definedName name="QBREPORTCOMPARECOL_AVGPRICE" localSheetId="2">FALSE</definedName>
    <definedName name="QBREPORTCOMPARECOL_BUDDIFF" localSheetId="1">FALSE</definedName>
    <definedName name="QBREPORTCOMPARECOL_BUDDIFF" localSheetId="4">FALSE</definedName>
    <definedName name="QBREPORTCOMPARECOL_BUDDIFF" localSheetId="5">FALSE</definedName>
    <definedName name="QBREPORTCOMPARECOL_BUDDIFF" localSheetId="3">FALSE</definedName>
    <definedName name="QBREPORTCOMPARECOL_BUDDIFF" localSheetId="2">FALSE</definedName>
    <definedName name="QBREPORTCOMPARECOL_BUDGET" localSheetId="1">FALSE</definedName>
    <definedName name="QBREPORTCOMPARECOL_BUDGET" localSheetId="4">TRUE</definedName>
    <definedName name="QBREPORTCOMPARECOL_BUDGET" localSheetId="5">FALSE</definedName>
    <definedName name="QBREPORTCOMPARECOL_BUDGET" localSheetId="3">TRUE</definedName>
    <definedName name="QBREPORTCOMPARECOL_BUDGET" localSheetId="2">TRUE</definedName>
    <definedName name="QBREPORTCOMPARECOL_BUDPCT" localSheetId="1">FALSE</definedName>
    <definedName name="QBREPORTCOMPARECOL_BUDPCT" localSheetId="4">TRUE</definedName>
    <definedName name="QBREPORTCOMPARECOL_BUDPCT" localSheetId="5">FALSE</definedName>
    <definedName name="QBREPORTCOMPARECOL_BUDPCT" localSheetId="3">TRUE</definedName>
    <definedName name="QBREPORTCOMPARECOL_BUDPCT" localSheetId="2">TRUE</definedName>
    <definedName name="QBREPORTCOMPARECOL_COGS" localSheetId="1">FALSE</definedName>
    <definedName name="QBREPORTCOMPARECOL_COGS" localSheetId="4">FALSE</definedName>
    <definedName name="QBREPORTCOMPARECOL_COGS" localSheetId="5">FALSE</definedName>
    <definedName name="QBREPORTCOMPARECOL_COGS" localSheetId="3">FALSE</definedName>
    <definedName name="QBREPORTCOMPARECOL_COGS" localSheetId="2">FALSE</definedName>
    <definedName name="QBREPORTCOMPARECOL_EXCLUDEAMOUNT" localSheetId="1">FALSE</definedName>
    <definedName name="QBREPORTCOMPARECOL_EXCLUDEAMOUNT" localSheetId="4">FALSE</definedName>
    <definedName name="QBREPORTCOMPARECOL_EXCLUDEAMOUNT" localSheetId="5">FALSE</definedName>
    <definedName name="QBREPORTCOMPARECOL_EXCLUDEAMOUNT" localSheetId="3">FALSE</definedName>
    <definedName name="QBREPORTCOMPARECOL_EXCLUDEAMOUNT" localSheetId="2">FALSE</definedName>
    <definedName name="QBREPORTCOMPARECOL_EXCLUDECURPERIOD" localSheetId="1">FALSE</definedName>
    <definedName name="QBREPORTCOMPARECOL_EXCLUDECURPERIOD" localSheetId="4">FALSE</definedName>
    <definedName name="QBREPORTCOMPARECOL_EXCLUDECURPERIOD" localSheetId="5">FALSE</definedName>
    <definedName name="QBREPORTCOMPARECOL_EXCLUDECURPERIOD" localSheetId="3">FALSE</definedName>
    <definedName name="QBREPORTCOMPARECOL_EXCLUDECURPERIOD" localSheetId="2">FALSE</definedName>
    <definedName name="QBREPORTCOMPARECOL_FORECAST" localSheetId="1">FALSE</definedName>
    <definedName name="QBREPORTCOMPARECOL_FORECAST" localSheetId="4">FALSE</definedName>
    <definedName name="QBREPORTCOMPARECOL_FORECAST" localSheetId="5">FALSE</definedName>
    <definedName name="QBREPORTCOMPARECOL_FORECAST" localSheetId="3">FALSE</definedName>
    <definedName name="QBREPORTCOMPARECOL_FORECAST" localSheetId="2">FALSE</definedName>
    <definedName name="QBREPORTCOMPARECOL_GROSSMARGIN" localSheetId="1">FALSE</definedName>
    <definedName name="QBREPORTCOMPARECOL_GROSSMARGIN" localSheetId="4">FALSE</definedName>
    <definedName name="QBREPORTCOMPARECOL_GROSSMARGIN" localSheetId="5">FALSE</definedName>
    <definedName name="QBREPORTCOMPARECOL_GROSSMARGIN" localSheetId="3">FALSE</definedName>
    <definedName name="QBREPORTCOMPARECOL_GROSSMARGIN" localSheetId="2">FALSE</definedName>
    <definedName name="QBREPORTCOMPARECOL_GROSSMARGINPCT" localSheetId="1">FALSE</definedName>
    <definedName name="QBREPORTCOMPARECOL_GROSSMARGINPCT" localSheetId="4">FALSE</definedName>
    <definedName name="QBREPORTCOMPARECOL_GROSSMARGINPCT" localSheetId="5">FALSE</definedName>
    <definedName name="QBREPORTCOMPARECOL_GROSSMARGINPCT" localSheetId="3">FALSE</definedName>
    <definedName name="QBREPORTCOMPARECOL_GROSSMARGINPCT" localSheetId="2">FALSE</definedName>
    <definedName name="QBREPORTCOMPARECOL_HOURS" localSheetId="1">FALSE</definedName>
    <definedName name="QBREPORTCOMPARECOL_HOURS" localSheetId="4">FALSE</definedName>
    <definedName name="QBREPORTCOMPARECOL_HOURS" localSheetId="5">FALSE</definedName>
    <definedName name="QBREPORTCOMPARECOL_HOURS" localSheetId="3">FALSE</definedName>
    <definedName name="QBREPORTCOMPARECOL_HOURS" localSheetId="2">FALSE</definedName>
    <definedName name="QBREPORTCOMPARECOL_PCTCOL" localSheetId="1">FALSE</definedName>
    <definedName name="QBREPORTCOMPARECOL_PCTCOL" localSheetId="4">FALSE</definedName>
    <definedName name="QBREPORTCOMPARECOL_PCTCOL" localSheetId="5">FALSE</definedName>
    <definedName name="QBREPORTCOMPARECOL_PCTCOL" localSheetId="3">FALSE</definedName>
    <definedName name="QBREPORTCOMPARECOL_PCTCOL" localSheetId="2">FALSE</definedName>
    <definedName name="QBREPORTCOMPARECOL_PCTEXPENSE" localSheetId="1">FALSE</definedName>
    <definedName name="QBREPORTCOMPARECOL_PCTEXPENSE" localSheetId="4">FALSE</definedName>
    <definedName name="QBREPORTCOMPARECOL_PCTEXPENSE" localSheetId="5">FALSE</definedName>
    <definedName name="QBREPORTCOMPARECOL_PCTEXPENSE" localSheetId="3">FALSE</definedName>
    <definedName name="QBREPORTCOMPARECOL_PCTEXPENSE" localSheetId="2">FALSE</definedName>
    <definedName name="QBREPORTCOMPARECOL_PCTINCOME" localSheetId="1">FALSE</definedName>
    <definedName name="QBREPORTCOMPARECOL_PCTINCOME" localSheetId="4">FALSE</definedName>
    <definedName name="QBREPORTCOMPARECOL_PCTINCOME" localSheetId="5">FALSE</definedName>
    <definedName name="QBREPORTCOMPARECOL_PCTINCOME" localSheetId="3">FALSE</definedName>
    <definedName name="QBREPORTCOMPARECOL_PCTINCOME" localSheetId="2">FALSE</definedName>
    <definedName name="QBREPORTCOMPARECOL_PCTOFSALES" localSheetId="1">FALSE</definedName>
    <definedName name="QBREPORTCOMPARECOL_PCTOFSALES" localSheetId="4">FALSE</definedName>
    <definedName name="QBREPORTCOMPARECOL_PCTOFSALES" localSheetId="5">FALSE</definedName>
    <definedName name="QBREPORTCOMPARECOL_PCTOFSALES" localSheetId="3">FALSE</definedName>
    <definedName name="QBREPORTCOMPARECOL_PCTOFSALES" localSheetId="2">FALSE</definedName>
    <definedName name="QBREPORTCOMPARECOL_PCTROW" localSheetId="1">FALSE</definedName>
    <definedName name="QBREPORTCOMPARECOL_PCTROW" localSheetId="4">FALSE</definedName>
    <definedName name="QBREPORTCOMPARECOL_PCTROW" localSheetId="5">FALSE</definedName>
    <definedName name="QBREPORTCOMPARECOL_PCTROW" localSheetId="3">FALSE</definedName>
    <definedName name="QBREPORTCOMPARECOL_PCTROW" localSheetId="2">FALSE</definedName>
    <definedName name="QBREPORTCOMPARECOL_PPDIFF" localSheetId="1">FALSE</definedName>
    <definedName name="QBREPORTCOMPARECOL_PPDIFF" localSheetId="4">FALSE</definedName>
    <definedName name="QBREPORTCOMPARECOL_PPDIFF" localSheetId="5">FALSE</definedName>
    <definedName name="QBREPORTCOMPARECOL_PPDIFF" localSheetId="3">FALSE</definedName>
    <definedName name="QBREPORTCOMPARECOL_PPDIFF" localSheetId="2">FALSE</definedName>
    <definedName name="QBREPORTCOMPARECOL_PPPCT" localSheetId="1">FALSE</definedName>
    <definedName name="QBREPORTCOMPARECOL_PPPCT" localSheetId="4">FALSE</definedName>
    <definedName name="QBREPORTCOMPARECOL_PPPCT" localSheetId="5">FALSE</definedName>
    <definedName name="QBREPORTCOMPARECOL_PPPCT" localSheetId="3">FALSE</definedName>
    <definedName name="QBREPORTCOMPARECOL_PPPCT" localSheetId="2">FALSE</definedName>
    <definedName name="QBREPORTCOMPARECOL_PREVPERIOD" localSheetId="1">FALSE</definedName>
    <definedName name="QBREPORTCOMPARECOL_PREVPERIOD" localSheetId="4">FALSE</definedName>
    <definedName name="QBREPORTCOMPARECOL_PREVPERIOD" localSheetId="5">FALSE</definedName>
    <definedName name="QBREPORTCOMPARECOL_PREVPERIOD" localSheetId="3">FALSE</definedName>
    <definedName name="QBREPORTCOMPARECOL_PREVPERIOD" localSheetId="2">FALSE</definedName>
    <definedName name="QBREPORTCOMPARECOL_PREVYEAR" localSheetId="1">FALSE</definedName>
    <definedName name="QBREPORTCOMPARECOL_PREVYEAR" localSheetId="4">FALSE</definedName>
    <definedName name="QBREPORTCOMPARECOL_PREVYEAR" localSheetId="5">FALSE</definedName>
    <definedName name="QBREPORTCOMPARECOL_PREVYEAR" localSheetId="3">FALSE</definedName>
    <definedName name="QBREPORTCOMPARECOL_PREVYEAR" localSheetId="2">FALSE</definedName>
    <definedName name="QBREPORTCOMPARECOL_PYDIFF" localSheetId="1">FALSE</definedName>
    <definedName name="QBREPORTCOMPARECOL_PYDIFF" localSheetId="4">FALSE</definedName>
    <definedName name="QBREPORTCOMPARECOL_PYDIFF" localSheetId="5">FALSE</definedName>
    <definedName name="QBREPORTCOMPARECOL_PYDIFF" localSheetId="3">FALSE</definedName>
    <definedName name="QBREPORTCOMPARECOL_PYDIFF" localSheetId="2">FALSE</definedName>
    <definedName name="QBREPORTCOMPARECOL_PYPCT" localSheetId="1">FALSE</definedName>
    <definedName name="QBREPORTCOMPARECOL_PYPCT" localSheetId="4">FALSE</definedName>
    <definedName name="QBREPORTCOMPARECOL_PYPCT" localSheetId="5">FALSE</definedName>
    <definedName name="QBREPORTCOMPARECOL_PYPCT" localSheetId="3">FALSE</definedName>
    <definedName name="QBREPORTCOMPARECOL_PYPCT" localSheetId="2">FALSE</definedName>
    <definedName name="QBREPORTCOMPARECOL_QTY" localSheetId="1">FALSE</definedName>
    <definedName name="QBREPORTCOMPARECOL_QTY" localSheetId="4">FALSE</definedName>
    <definedName name="QBREPORTCOMPARECOL_QTY" localSheetId="5">FALSE</definedName>
    <definedName name="QBREPORTCOMPARECOL_QTY" localSheetId="3">FALSE</definedName>
    <definedName name="QBREPORTCOMPARECOL_QTY" localSheetId="2">FALSE</definedName>
    <definedName name="QBREPORTCOMPARECOL_RATE" localSheetId="1">FALSE</definedName>
    <definedName name="QBREPORTCOMPARECOL_RATE" localSheetId="4">FALSE</definedName>
    <definedName name="QBREPORTCOMPARECOL_RATE" localSheetId="5">FALSE</definedName>
    <definedName name="QBREPORTCOMPARECOL_RATE" localSheetId="3">FALSE</definedName>
    <definedName name="QBREPORTCOMPARECOL_RATE" localSheetId="2">FALSE</definedName>
    <definedName name="QBREPORTCOMPARECOL_TRIPBILLEDMILES" localSheetId="1">FALSE</definedName>
    <definedName name="QBREPORTCOMPARECOL_TRIPBILLEDMILES" localSheetId="4">FALSE</definedName>
    <definedName name="QBREPORTCOMPARECOL_TRIPBILLEDMILES" localSheetId="5">FALSE</definedName>
    <definedName name="QBREPORTCOMPARECOL_TRIPBILLEDMILES" localSheetId="3">FALSE</definedName>
    <definedName name="QBREPORTCOMPARECOL_TRIPBILLEDMILES" localSheetId="2">FALSE</definedName>
    <definedName name="QBREPORTCOMPARECOL_TRIPBILLINGAMOUNT" localSheetId="1">FALSE</definedName>
    <definedName name="QBREPORTCOMPARECOL_TRIPBILLINGAMOUNT" localSheetId="4">FALSE</definedName>
    <definedName name="QBREPORTCOMPARECOL_TRIPBILLINGAMOUNT" localSheetId="5">FALSE</definedName>
    <definedName name="QBREPORTCOMPARECOL_TRIPBILLINGAMOUNT" localSheetId="3">FALSE</definedName>
    <definedName name="QBREPORTCOMPARECOL_TRIPBILLINGAMOUNT" localSheetId="2">FALSE</definedName>
    <definedName name="QBREPORTCOMPARECOL_TRIPMILES" localSheetId="1">FALSE</definedName>
    <definedName name="QBREPORTCOMPARECOL_TRIPMILES" localSheetId="4">FALSE</definedName>
    <definedName name="QBREPORTCOMPARECOL_TRIPMILES" localSheetId="5">FALSE</definedName>
    <definedName name="QBREPORTCOMPARECOL_TRIPMILES" localSheetId="3">FALSE</definedName>
    <definedName name="QBREPORTCOMPARECOL_TRIPMILES" localSheetId="2">FALSE</definedName>
    <definedName name="QBREPORTCOMPARECOL_TRIPNOTBILLABLEMILES" localSheetId="1">FALSE</definedName>
    <definedName name="QBREPORTCOMPARECOL_TRIPNOTBILLABLEMILES" localSheetId="4">FALSE</definedName>
    <definedName name="QBREPORTCOMPARECOL_TRIPNOTBILLABLEMILES" localSheetId="5">FALSE</definedName>
    <definedName name="QBREPORTCOMPARECOL_TRIPNOTBILLABLEMILES" localSheetId="3">FALSE</definedName>
    <definedName name="QBREPORTCOMPARECOL_TRIPNOTBILLABLEMILES" localSheetId="2">FALSE</definedName>
    <definedName name="QBREPORTCOMPARECOL_TRIPTAXDEDUCTIBLEAMOUNT" localSheetId="1">FALSE</definedName>
    <definedName name="QBREPORTCOMPARECOL_TRIPTAXDEDUCTIBLEAMOUNT" localSheetId="4">FALSE</definedName>
    <definedName name="QBREPORTCOMPARECOL_TRIPTAXDEDUCTIBLEAMOUNT" localSheetId="5">FALSE</definedName>
    <definedName name="QBREPORTCOMPARECOL_TRIPTAXDEDUCTIBLEAMOUNT" localSheetId="3">FALSE</definedName>
    <definedName name="QBREPORTCOMPARECOL_TRIPTAXDEDUCTIBLEAMOUNT" localSheetId="2">FALSE</definedName>
    <definedName name="QBREPORTCOMPARECOL_TRIPUNBILLEDMILES" localSheetId="1">FALSE</definedName>
    <definedName name="QBREPORTCOMPARECOL_TRIPUNBILLEDMILES" localSheetId="4">FALSE</definedName>
    <definedName name="QBREPORTCOMPARECOL_TRIPUNBILLEDMILES" localSheetId="5">FALSE</definedName>
    <definedName name="QBREPORTCOMPARECOL_TRIPUNBILLEDMILES" localSheetId="3">FALSE</definedName>
    <definedName name="QBREPORTCOMPARECOL_TRIPUNBILLEDMILES" localSheetId="2">FALSE</definedName>
    <definedName name="QBREPORTCOMPARECOL_YTD" localSheetId="1">FALSE</definedName>
    <definedName name="QBREPORTCOMPARECOL_YTD" localSheetId="4">TRUE</definedName>
    <definedName name="QBREPORTCOMPARECOL_YTD" localSheetId="5">FALSE</definedName>
    <definedName name="QBREPORTCOMPARECOL_YTD" localSheetId="3">TRUE</definedName>
    <definedName name="QBREPORTCOMPARECOL_YTD" localSheetId="2">TRUE</definedName>
    <definedName name="QBREPORTCOMPARECOL_YTDBUDGET" localSheetId="1">FALSE</definedName>
    <definedName name="QBREPORTCOMPARECOL_YTDBUDGET" localSheetId="4">TRUE</definedName>
    <definedName name="QBREPORTCOMPARECOL_YTDBUDGET" localSheetId="5">FALSE</definedName>
    <definedName name="QBREPORTCOMPARECOL_YTDBUDGET" localSheetId="3">TRUE</definedName>
    <definedName name="QBREPORTCOMPARECOL_YTDBUDGET" localSheetId="2">TRUE</definedName>
    <definedName name="QBREPORTCOMPARECOL_YTDPCT" localSheetId="1">FALSE</definedName>
    <definedName name="QBREPORTCOMPARECOL_YTDPCT" localSheetId="4">FALSE</definedName>
    <definedName name="QBREPORTCOMPARECOL_YTDPCT" localSheetId="5">FALSE</definedName>
    <definedName name="QBREPORTCOMPARECOL_YTDPCT" localSheetId="3">FALSE</definedName>
    <definedName name="QBREPORTCOMPARECOL_YTDPCT" localSheetId="2">FALSE</definedName>
    <definedName name="QBREPORTROWAXIS" localSheetId="1">9</definedName>
    <definedName name="QBREPORTROWAXIS" localSheetId="4">11</definedName>
    <definedName name="QBREPORTROWAXIS" localSheetId="5">11</definedName>
    <definedName name="QBREPORTROWAXIS" localSheetId="3">11</definedName>
    <definedName name="QBREPORTROWAXIS" localSheetId="2">11</definedName>
    <definedName name="QBREPORTSUBCOLAXIS" localSheetId="1">0</definedName>
    <definedName name="QBREPORTSUBCOLAXIS" localSheetId="4">24</definedName>
    <definedName name="QBREPORTSUBCOLAXIS" localSheetId="5">0</definedName>
    <definedName name="QBREPORTSUBCOLAXIS" localSheetId="3">24</definedName>
    <definedName name="QBREPORTSUBCOLAXIS" localSheetId="2">24</definedName>
    <definedName name="QBREPORTTYPE" localSheetId="1">5</definedName>
    <definedName name="QBREPORTTYPE" localSheetId="4">273</definedName>
    <definedName name="QBREPORTTYPE" localSheetId="5">3</definedName>
    <definedName name="QBREPORTTYPE" localSheetId="3">273</definedName>
    <definedName name="QBREPORTTYPE" localSheetId="2">273</definedName>
    <definedName name="QBROWHEADERS" localSheetId="1">5</definedName>
    <definedName name="QBROWHEADERS" localSheetId="4">5</definedName>
    <definedName name="QBROWHEADERS" localSheetId="5">7</definedName>
    <definedName name="QBROWHEADERS" localSheetId="3">7</definedName>
    <definedName name="QBROWHEADERS" localSheetId="2">5</definedName>
    <definedName name="QBSTARTDATE" localSheetId="1">20181201</definedName>
    <definedName name="QBSTARTDATE" localSheetId="4">20181201</definedName>
    <definedName name="QBSTARTDATE" localSheetId="5">20180401</definedName>
    <definedName name="QBSTARTDATE" localSheetId="3">20181201</definedName>
    <definedName name="QBSTARTDATE" localSheetId="2">20181201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2" i="7" l="1"/>
  <c r="I143" i="7"/>
  <c r="I116" i="7"/>
  <c r="I109" i="7"/>
  <c r="I96" i="7"/>
  <c r="I88" i="7"/>
  <c r="I70" i="7"/>
  <c r="I17" i="7"/>
  <c r="I62" i="7"/>
  <c r="I71" i="7"/>
  <c r="I135" i="7"/>
  <c r="I136" i="7"/>
  <c r="I144" i="7"/>
  <c r="N10" i="2"/>
  <c r="N5" i="4"/>
  <c r="N45" i="4"/>
  <c r="L45" i="4"/>
  <c r="H45" i="4"/>
  <c r="H15" i="4"/>
  <c r="H23" i="4"/>
  <c r="H24" i="4"/>
  <c r="H34" i="4"/>
  <c r="H35" i="4"/>
  <c r="H40" i="4"/>
  <c r="H41" i="4"/>
  <c r="H42" i="4"/>
  <c r="H46" i="4"/>
  <c r="F45" i="4"/>
  <c r="P145" i="2"/>
  <c r="N145" i="2"/>
  <c r="J145" i="2"/>
  <c r="H145" i="2"/>
  <c r="J11" i="2"/>
  <c r="J18" i="2"/>
  <c r="J23" i="2"/>
  <c r="J30" i="2"/>
  <c r="J36" i="2"/>
  <c r="J41" i="2"/>
  <c r="J42" i="2"/>
  <c r="J50" i="2"/>
  <c r="J54" i="2"/>
  <c r="J55" i="2"/>
  <c r="J62" i="2"/>
  <c r="J63" i="2"/>
  <c r="J71" i="2"/>
  <c r="J72" i="2"/>
  <c r="J80" i="2"/>
  <c r="J88" i="2"/>
  <c r="J96" i="2"/>
  <c r="J109" i="2"/>
  <c r="J116" i="2"/>
  <c r="J121" i="2"/>
  <c r="J129" i="2"/>
  <c r="J133" i="2"/>
  <c r="J134" i="2"/>
  <c r="J135" i="2"/>
  <c r="J140" i="2"/>
  <c r="J141" i="2"/>
  <c r="J142" i="2"/>
  <c r="J146" i="2"/>
  <c r="M96" i="7"/>
  <c r="M80" i="7"/>
  <c r="K53" i="7"/>
  <c r="M53" i="7"/>
  <c r="M49" i="7"/>
  <c r="K40" i="7"/>
  <c r="K35" i="7"/>
  <c r="K17" i="7"/>
  <c r="M10" i="7"/>
  <c r="L17" i="6"/>
  <c r="R17" i="6"/>
  <c r="T17" i="6"/>
  <c r="T16" i="6"/>
  <c r="T15" i="6"/>
  <c r="T14" i="6"/>
  <c r="T13" i="6"/>
  <c r="T12" i="6"/>
  <c r="T11" i="6"/>
  <c r="T7" i="6"/>
  <c r="T6" i="6"/>
  <c r="T5" i="6"/>
  <c r="P23" i="6"/>
  <c r="J23" i="6"/>
  <c r="R22" i="6"/>
  <c r="N22" i="6"/>
  <c r="N24" i="6"/>
  <c r="L22" i="6"/>
  <c r="L24" i="6"/>
  <c r="H22" i="6"/>
  <c r="F22" i="6"/>
  <c r="J22" i="6"/>
  <c r="F24" i="6"/>
  <c r="P21" i="6"/>
  <c r="J21" i="6"/>
  <c r="N17" i="6"/>
  <c r="P17" i="6"/>
  <c r="H17" i="6"/>
  <c r="F17" i="6"/>
  <c r="J17" i="6"/>
  <c r="P16" i="6"/>
  <c r="J16" i="6"/>
  <c r="P15" i="6"/>
  <c r="J15" i="6"/>
  <c r="P14" i="6"/>
  <c r="J14" i="6"/>
  <c r="P13" i="6"/>
  <c r="J13" i="6"/>
  <c r="P12" i="6"/>
  <c r="J12" i="6"/>
  <c r="P11" i="6"/>
  <c r="J11" i="6"/>
  <c r="R8" i="6"/>
  <c r="R9" i="6"/>
  <c r="R18" i="6"/>
  <c r="N8" i="6"/>
  <c r="N9" i="6"/>
  <c r="L8" i="6"/>
  <c r="L9" i="6"/>
  <c r="L18" i="6"/>
  <c r="H8" i="6"/>
  <c r="F8" i="6"/>
  <c r="F9" i="6"/>
  <c r="P7" i="6"/>
  <c r="J7" i="6"/>
  <c r="P6" i="6"/>
  <c r="J6" i="6"/>
  <c r="P5" i="6"/>
  <c r="J5" i="6"/>
  <c r="T1" i="6"/>
  <c r="B21" i="1"/>
  <c r="B8" i="1"/>
  <c r="B7" i="1"/>
  <c r="B6" i="1"/>
  <c r="F68" i="5"/>
  <c r="F58" i="5"/>
  <c r="F54" i="5"/>
  <c r="F44" i="5"/>
  <c r="F39" i="5"/>
  <c r="F32" i="5"/>
  <c r="F22" i="5"/>
  <c r="F15" i="5"/>
  <c r="F9" i="5"/>
  <c r="F23" i="5"/>
  <c r="X39" i="4"/>
  <c r="X38" i="4"/>
  <c r="X33" i="4"/>
  <c r="X32" i="4"/>
  <c r="X31" i="4"/>
  <c r="X30" i="4"/>
  <c r="X29" i="4"/>
  <c r="X28" i="4"/>
  <c r="X27" i="4"/>
  <c r="X26" i="4"/>
  <c r="X22" i="4"/>
  <c r="X21" i="4"/>
  <c r="X20" i="4"/>
  <c r="X19" i="4"/>
  <c r="X18" i="4"/>
  <c r="X17" i="4"/>
  <c r="X14" i="4"/>
  <c r="X13" i="4"/>
  <c r="X12" i="4"/>
  <c r="X11" i="4"/>
  <c r="X10" i="4"/>
  <c r="X9" i="4"/>
  <c r="X8" i="4"/>
  <c r="X6" i="4"/>
  <c r="V40" i="4"/>
  <c r="V41" i="4"/>
  <c r="V34" i="4"/>
  <c r="V23" i="4"/>
  <c r="V15" i="4"/>
  <c r="F33" i="5"/>
  <c r="F55" i="5"/>
  <c r="F59" i="5"/>
  <c r="F69" i="5"/>
  <c r="H24" i="6"/>
  <c r="T8" i="6"/>
  <c r="L25" i="6"/>
  <c r="F18" i="6"/>
  <c r="F25" i="6"/>
  <c r="T9" i="6"/>
  <c r="J8" i="6"/>
  <c r="H9" i="6"/>
  <c r="H18" i="6"/>
  <c r="H25" i="6"/>
  <c r="K41" i="7"/>
  <c r="K10" i="7"/>
  <c r="K29" i="7"/>
  <c r="K22" i="7"/>
  <c r="M22" i="7"/>
  <c r="M35" i="7"/>
  <c r="K116" i="7"/>
  <c r="M17" i="7"/>
  <c r="M29" i="7"/>
  <c r="M109" i="7"/>
  <c r="M40" i="7"/>
  <c r="K61" i="7"/>
  <c r="M61" i="7"/>
  <c r="M70" i="7"/>
  <c r="K80" i="7"/>
  <c r="K49" i="7"/>
  <c r="M54" i="7"/>
  <c r="M142" i="7"/>
  <c r="M88" i="7"/>
  <c r="M116" i="7"/>
  <c r="K134" i="7"/>
  <c r="K129" i="7"/>
  <c r="K142" i="7"/>
  <c r="K96" i="7"/>
  <c r="K121" i="7"/>
  <c r="M121" i="7"/>
  <c r="M129" i="7"/>
  <c r="M134" i="7"/>
  <c r="N18" i="6"/>
  <c r="P9" i="6"/>
  <c r="P24" i="6"/>
  <c r="J24" i="6"/>
  <c r="R24" i="6"/>
  <c r="R25" i="6"/>
  <c r="P8" i="6"/>
  <c r="P22" i="6"/>
  <c r="V24" i="4"/>
  <c r="K143" i="7"/>
  <c r="M143" i="7"/>
  <c r="J18" i="6"/>
  <c r="J9" i="6"/>
  <c r="V35" i="4"/>
  <c r="M135" i="7"/>
  <c r="M41" i="7"/>
  <c r="K54" i="7"/>
  <c r="K70" i="7"/>
  <c r="K88" i="7"/>
  <c r="K109" i="7"/>
  <c r="N25" i="6"/>
  <c r="P18" i="6"/>
  <c r="J25" i="6"/>
  <c r="R5" i="4"/>
  <c r="T39" i="4"/>
  <c r="T38" i="4"/>
  <c r="T33" i="4"/>
  <c r="T32" i="4"/>
  <c r="T31" i="4"/>
  <c r="T30" i="4"/>
  <c r="T29" i="4"/>
  <c r="T28" i="4"/>
  <c r="T27" i="4"/>
  <c r="T26" i="4"/>
  <c r="T22" i="4"/>
  <c r="T21" i="4"/>
  <c r="T20" i="4"/>
  <c r="T19" i="4"/>
  <c r="T18" i="4"/>
  <c r="T17" i="4"/>
  <c r="T14" i="4"/>
  <c r="T13" i="4"/>
  <c r="T12" i="4"/>
  <c r="T11" i="4"/>
  <c r="T10" i="4"/>
  <c r="T9" i="4"/>
  <c r="T8" i="4"/>
  <c r="T6" i="4"/>
  <c r="L5" i="4"/>
  <c r="T5" i="4"/>
  <c r="R40" i="4"/>
  <c r="L40" i="4"/>
  <c r="T40" i="4"/>
  <c r="N40" i="4"/>
  <c r="N41" i="4"/>
  <c r="F40" i="4"/>
  <c r="F41" i="4"/>
  <c r="P39" i="4"/>
  <c r="J39" i="4"/>
  <c r="P38" i="4"/>
  <c r="J38" i="4"/>
  <c r="R34" i="4"/>
  <c r="L34" i="4"/>
  <c r="T34" i="4"/>
  <c r="N34" i="4"/>
  <c r="X34" i="4"/>
  <c r="F34" i="4"/>
  <c r="J34" i="4"/>
  <c r="P33" i="4"/>
  <c r="J33" i="4"/>
  <c r="P32" i="4"/>
  <c r="J32" i="4"/>
  <c r="P31" i="4"/>
  <c r="J31" i="4"/>
  <c r="P30" i="4"/>
  <c r="J30" i="4"/>
  <c r="P29" i="4"/>
  <c r="J29" i="4"/>
  <c r="P28" i="4"/>
  <c r="J28" i="4"/>
  <c r="P27" i="4"/>
  <c r="J27" i="4"/>
  <c r="P26" i="4"/>
  <c r="J26" i="4"/>
  <c r="R23" i="4"/>
  <c r="L23" i="4"/>
  <c r="T23" i="4"/>
  <c r="N23" i="4"/>
  <c r="P23" i="4"/>
  <c r="X23" i="4"/>
  <c r="F23" i="4"/>
  <c r="P22" i="4"/>
  <c r="J22" i="4"/>
  <c r="P21" i="4"/>
  <c r="J21" i="4"/>
  <c r="P20" i="4"/>
  <c r="J20" i="4"/>
  <c r="P19" i="4"/>
  <c r="J19" i="4"/>
  <c r="P18" i="4"/>
  <c r="J18" i="4"/>
  <c r="P17" i="4"/>
  <c r="J17" i="4"/>
  <c r="R15" i="4"/>
  <c r="N15" i="4"/>
  <c r="F15" i="4"/>
  <c r="F24" i="4"/>
  <c r="F35" i="4"/>
  <c r="P14" i="4"/>
  <c r="J14" i="4"/>
  <c r="P13" i="4"/>
  <c r="J13" i="4"/>
  <c r="P12" i="4"/>
  <c r="J12" i="4"/>
  <c r="P11" i="4"/>
  <c r="J11" i="4"/>
  <c r="P10" i="4"/>
  <c r="J10" i="4"/>
  <c r="P9" i="4"/>
  <c r="J9" i="4"/>
  <c r="P8" i="4"/>
  <c r="J8" i="4"/>
  <c r="L7" i="4"/>
  <c r="X7" i="4"/>
  <c r="T7" i="4"/>
  <c r="P7" i="4"/>
  <c r="J7" i="4"/>
  <c r="P6" i="4"/>
  <c r="J6" i="4"/>
  <c r="X5" i="4"/>
  <c r="J5" i="4"/>
  <c r="T1" i="4"/>
  <c r="M62" i="7"/>
  <c r="K62" i="7"/>
  <c r="K71" i="7"/>
  <c r="L41" i="4"/>
  <c r="P41" i="4"/>
  <c r="P40" i="4"/>
  <c r="V42" i="4"/>
  <c r="J15" i="4"/>
  <c r="L15" i="4"/>
  <c r="P15" i="4"/>
  <c r="N24" i="4"/>
  <c r="N35" i="4"/>
  <c r="P34" i="4"/>
  <c r="X41" i="4"/>
  <c r="X40" i="4"/>
  <c r="R41" i="4"/>
  <c r="T41" i="4"/>
  <c r="K135" i="7"/>
  <c r="P25" i="6"/>
  <c r="R24" i="4"/>
  <c r="P5" i="4"/>
  <c r="J24" i="4"/>
  <c r="J41" i="4"/>
  <c r="F42" i="4"/>
  <c r="F46" i="4"/>
  <c r="J46" i="4"/>
  <c r="J23" i="4"/>
  <c r="J40" i="4"/>
  <c r="M71" i="7"/>
  <c r="K136" i="7"/>
  <c r="L24" i="4"/>
  <c r="X15" i="4"/>
  <c r="T15" i="4"/>
  <c r="R35" i="4"/>
  <c r="T24" i="4"/>
  <c r="N42" i="4"/>
  <c r="N46" i="4"/>
  <c r="J42" i="4"/>
  <c r="J35" i="4"/>
  <c r="M136" i="7"/>
  <c r="K144" i="7"/>
  <c r="L35" i="4"/>
  <c r="X24" i="4"/>
  <c r="P24" i="4"/>
  <c r="R42" i="4"/>
  <c r="T35" i="4"/>
  <c r="M144" i="7"/>
  <c r="L42" i="4"/>
  <c r="X35" i="4"/>
  <c r="P35" i="4"/>
  <c r="P42" i="4"/>
  <c r="L46" i="4"/>
  <c r="P46" i="4"/>
  <c r="T42" i="4"/>
  <c r="N11" i="2"/>
  <c r="T140" i="2"/>
  <c r="P140" i="2"/>
  <c r="P141" i="2"/>
  <c r="N140" i="2"/>
  <c r="N141" i="2"/>
  <c r="H140" i="2"/>
  <c r="H141" i="2"/>
  <c r="V139" i="2"/>
  <c r="R139" i="2"/>
  <c r="L139" i="2"/>
  <c r="V138" i="2"/>
  <c r="R138" i="2"/>
  <c r="L138" i="2"/>
  <c r="T133" i="2"/>
  <c r="P133" i="2"/>
  <c r="N133" i="2"/>
  <c r="H133" i="2"/>
  <c r="L133" i="2"/>
  <c r="V132" i="2"/>
  <c r="R132" i="2"/>
  <c r="L132" i="2"/>
  <c r="V131" i="2"/>
  <c r="R131" i="2"/>
  <c r="L131" i="2"/>
  <c r="T129" i="2"/>
  <c r="P129" i="2"/>
  <c r="N129" i="2"/>
  <c r="H129" i="2"/>
  <c r="L129" i="2"/>
  <c r="V128" i="2"/>
  <c r="R128" i="2"/>
  <c r="L128" i="2"/>
  <c r="V127" i="2"/>
  <c r="R127" i="2"/>
  <c r="L127" i="2"/>
  <c r="V126" i="2"/>
  <c r="R126" i="2"/>
  <c r="L126" i="2"/>
  <c r="V125" i="2"/>
  <c r="R125" i="2"/>
  <c r="L125" i="2"/>
  <c r="V124" i="2"/>
  <c r="R124" i="2"/>
  <c r="L124" i="2"/>
  <c r="V123" i="2"/>
  <c r="R123" i="2"/>
  <c r="L123" i="2"/>
  <c r="T121" i="2"/>
  <c r="N121" i="2"/>
  <c r="V121" i="2"/>
  <c r="P121" i="2"/>
  <c r="H121" i="2"/>
  <c r="L121" i="2"/>
  <c r="V120" i="2"/>
  <c r="R120" i="2"/>
  <c r="L120" i="2"/>
  <c r="V119" i="2"/>
  <c r="R119" i="2"/>
  <c r="L119" i="2"/>
  <c r="V118" i="2"/>
  <c r="R118" i="2"/>
  <c r="L118" i="2"/>
  <c r="T116" i="2"/>
  <c r="P116" i="2"/>
  <c r="N116" i="2"/>
  <c r="R116" i="2"/>
  <c r="H116" i="2"/>
  <c r="V115" i="2"/>
  <c r="R115" i="2"/>
  <c r="L115" i="2"/>
  <c r="V114" i="2"/>
  <c r="R114" i="2"/>
  <c r="L114" i="2"/>
  <c r="V113" i="2"/>
  <c r="R113" i="2"/>
  <c r="L113" i="2"/>
  <c r="V112" i="2"/>
  <c r="R112" i="2"/>
  <c r="L112" i="2"/>
  <c r="V111" i="2"/>
  <c r="R111" i="2"/>
  <c r="L111" i="2"/>
  <c r="T109" i="2"/>
  <c r="P109" i="2"/>
  <c r="N109" i="2"/>
  <c r="R109" i="2"/>
  <c r="H109" i="2"/>
  <c r="L109" i="2"/>
  <c r="V108" i="2"/>
  <c r="R108" i="2"/>
  <c r="L108" i="2"/>
  <c r="V107" i="2"/>
  <c r="R107" i="2"/>
  <c r="L107" i="2"/>
  <c r="V106" i="2"/>
  <c r="R106" i="2"/>
  <c r="L106" i="2"/>
  <c r="V105" i="2"/>
  <c r="R105" i="2"/>
  <c r="L105" i="2"/>
  <c r="V104" i="2"/>
  <c r="R104" i="2"/>
  <c r="L104" i="2"/>
  <c r="V103" i="2"/>
  <c r="R103" i="2"/>
  <c r="L103" i="2"/>
  <c r="V102" i="2"/>
  <c r="R102" i="2"/>
  <c r="L102" i="2"/>
  <c r="V101" i="2"/>
  <c r="R101" i="2"/>
  <c r="L101" i="2"/>
  <c r="V100" i="2"/>
  <c r="R100" i="2"/>
  <c r="L100" i="2"/>
  <c r="V99" i="2"/>
  <c r="R99" i="2"/>
  <c r="L99" i="2"/>
  <c r="V98" i="2"/>
  <c r="R98" i="2"/>
  <c r="L98" i="2"/>
  <c r="T96" i="2"/>
  <c r="P96" i="2"/>
  <c r="N96" i="2"/>
  <c r="R96" i="2"/>
  <c r="H96" i="2"/>
  <c r="L96" i="2"/>
  <c r="V95" i="2"/>
  <c r="R95" i="2"/>
  <c r="L95" i="2"/>
  <c r="V94" i="2"/>
  <c r="R94" i="2"/>
  <c r="L94" i="2"/>
  <c r="V93" i="2"/>
  <c r="R93" i="2"/>
  <c r="L93" i="2"/>
  <c r="V92" i="2"/>
  <c r="R92" i="2"/>
  <c r="L92" i="2"/>
  <c r="V91" i="2"/>
  <c r="R91" i="2"/>
  <c r="L91" i="2"/>
  <c r="V90" i="2"/>
  <c r="R90" i="2"/>
  <c r="L90" i="2"/>
  <c r="T88" i="2"/>
  <c r="P88" i="2"/>
  <c r="N88" i="2"/>
  <c r="R88" i="2"/>
  <c r="V88" i="2"/>
  <c r="H88" i="2"/>
  <c r="L88" i="2"/>
  <c r="V87" i="2"/>
  <c r="R87" i="2"/>
  <c r="L87" i="2"/>
  <c r="V86" i="2"/>
  <c r="R86" i="2"/>
  <c r="L86" i="2"/>
  <c r="V85" i="2"/>
  <c r="R85" i="2"/>
  <c r="L85" i="2"/>
  <c r="V84" i="2"/>
  <c r="R84" i="2"/>
  <c r="L84" i="2"/>
  <c r="V83" i="2"/>
  <c r="R83" i="2"/>
  <c r="L83" i="2"/>
  <c r="V82" i="2"/>
  <c r="R82" i="2"/>
  <c r="L82" i="2"/>
  <c r="T80" i="2"/>
  <c r="P80" i="2"/>
  <c r="N80" i="2"/>
  <c r="R80" i="2"/>
  <c r="H80" i="2"/>
  <c r="V79" i="2"/>
  <c r="R79" i="2"/>
  <c r="L79" i="2"/>
  <c r="V78" i="2"/>
  <c r="R78" i="2"/>
  <c r="L78" i="2"/>
  <c r="V77" i="2"/>
  <c r="R77" i="2"/>
  <c r="L77" i="2"/>
  <c r="V76" i="2"/>
  <c r="R76" i="2"/>
  <c r="L76" i="2"/>
  <c r="V75" i="2"/>
  <c r="R75" i="2"/>
  <c r="L75" i="2"/>
  <c r="T71" i="2"/>
  <c r="P71" i="2"/>
  <c r="N71" i="2"/>
  <c r="H71" i="2"/>
  <c r="L71" i="2"/>
  <c r="V70" i="2"/>
  <c r="R70" i="2"/>
  <c r="L70" i="2"/>
  <c r="V69" i="2"/>
  <c r="R69" i="2"/>
  <c r="L69" i="2"/>
  <c r="V68" i="2"/>
  <c r="R68" i="2"/>
  <c r="L68" i="2"/>
  <c r="V67" i="2"/>
  <c r="R67" i="2"/>
  <c r="L67" i="2"/>
  <c r="V66" i="2"/>
  <c r="R66" i="2"/>
  <c r="L66" i="2"/>
  <c r="V65" i="2"/>
  <c r="R65" i="2"/>
  <c r="L65" i="2"/>
  <c r="T62" i="2"/>
  <c r="P62" i="2"/>
  <c r="N62" i="2"/>
  <c r="H62" i="2"/>
  <c r="V61" i="2"/>
  <c r="R61" i="2"/>
  <c r="L61" i="2"/>
  <c r="V60" i="2"/>
  <c r="R60" i="2"/>
  <c r="L60" i="2"/>
  <c r="V59" i="2"/>
  <c r="R59" i="2"/>
  <c r="L59" i="2"/>
  <c r="V58" i="2"/>
  <c r="R58" i="2"/>
  <c r="L58" i="2"/>
  <c r="V56" i="2"/>
  <c r="R56" i="2"/>
  <c r="L56" i="2"/>
  <c r="T54" i="2"/>
  <c r="P54" i="2"/>
  <c r="N54" i="2"/>
  <c r="H54" i="2"/>
  <c r="L54" i="2"/>
  <c r="V53" i="2"/>
  <c r="R53" i="2"/>
  <c r="L53" i="2"/>
  <c r="V52" i="2"/>
  <c r="R52" i="2"/>
  <c r="L52" i="2"/>
  <c r="T50" i="2"/>
  <c r="T55" i="2"/>
  <c r="P50" i="2"/>
  <c r="N50" i="2"/>
  <c r="R50" i="2"/>
  <c r="H50" i="2"/>
  <c r="V49" i="2"/>
  <c r="R49" i="2"/>
  <c r="L49" i="2"/>
  <c r="V48" i="2"/>
  <c r="R48" i="2"/>
  <c r="L48" i="2"/>
  <c r="V47" i="2"/>
  <c r="R47" i="2"/>
  <c r="L47" i="2"/>
  <c r="V46" i="2"/>
  <c r="R46" i="2"/>
  <c r="L46" i="2"/>
  <c r="V45" i="2"/>
  <c r="R45" i="2"/>
  <c r="L45" i="2"/>
  <c r="T41" i="2"/>
  <c r="P41" i="2"/>
  <c r="N41" i="2"/>
  <c r="H41" i="2"/>
  <c r="L41" i="2"/>
  <c r="V40" i="2"/>
  <c r="R40" i="2"/>
  <c r="L40" i="2"/>
  <c r="V39" i="2"/>
  <c r="R39" i="2"/>
  <c r="L39" i="2"/>
  <c r="V38" i="2"/>
  <c r="R38" i="2"/>
  <c r="L38" i="2"/>
  <c r="T36" i="2"/>
  <c r="T42" i="2"/>
  <c r="P36" i="2"/>
  <c r="N36" i="2"/>
  <c r="R36" i="2"/>
  <c r="H36" i="2"/>
  <c r="V35" i="2"/>
  <c r="R35" i="2"/>
  <c r="L35" i="2"/>
  <c r="V34" i="2"/>
  <c r="R34" i="2"/>
  <c r="L34" i="2"/>
  <c r="V33" i="2"/>
  <c r="R33" i="2"/>
  <c r="L33" i="2"/>
  <c r="T30" i="2"/>
  <c r="P30" i="2"/>
  <c r="N30" i="2"/>
  <c r="H30" i="2"/>
  <c r="L30" i="2"/>
  <c r="V29" i="2"/>
  <c r="R29" i="2"/>
  <c r="L29" i="2"/>
  <c r="V28" i="2"/>
  <c r="R28" i="2"/>
  <c r="L28" i="2"/>
  <c r="V27" i="2"/>
  <c r="R27" i="2"/>
  <c r="L27" i="2"/>
  <c r="V26" i="2"/>
  <c r="R26" i="2"/>
  <c r="L26" i="2"/>
  <c r="V25" i="2"/>
  <c r="R25" i="2"/>
  <c r="L25" i="2"/>
  <c r="T23" i="2"/>
  <c r="N23" i="2"/>
  <c r="V23" i="2"/>
  <c r="P23" i="2"/>
  <c r="R23" i="2"/>
  <c r="H23" i="2"/>
  <c r="V22" i="2"/>
  <c r="R22" i="2"/>
  <c r="L22" i="2"/>
  <c r="V21" i="2"/>
  <c r="R21" i="2"/>
  <c r="L21" i="2"/>
  <c r="V20" i="2"/>
  <c r="R20" i="2"/>
  <c r="L20" i="2"/>
  <c r="T18" i="2"/>
  <c r="P18" i="2"/>
  <c r="N18" i="2"/>
  <c r="H18" i="2"/>
  <c r="V17" i="2"/>
  <c r="R17" i="2"/>
  <c r="L17" i="2"/>
  <c r="V16" i="2"/>
  <c r="R16" i="2"/>
  <c r="L16" i="2"/>
  <c r="V15" i="2"/>
  <c r="R15" i="2"/>
  <c r="L15" i="2"/>
  <c r="V14" i="2"/>
  <c r="R14" i="2"/>
  <c r="L14" i="2"/>
  <c r="V13" i="2"/>
  <c r="R13" i="2"/>
  <c r="L13" i="2"/>
  <c r="T11" i="2"/>
  <c r="P11" i="2"/>
  <c r="H11" i="2"/>
  <c r="V10" i="2"/>
  <c r="L10" i="2"/>
  <c r="V9" i="2"/>
  <c r="R9" i="2"/>
  <c r="L9" i="2"/>
  <c r="V8" i="2"/>
  <c r="R8" i="2"/>
  <c r="L8" i="2"/>
  <c r="V7" i="2"/>
  <c r="R7" i="2"/>
  <c r="L7" i="2"/>
  <c r="V6" i="2"/>
  <c r="R6" i="2"/>
  <c r="L6" i="2"/>
  <c r="V1" i="2"/>
  <c r="L18" i="2"/>
  <c r="R18" i="2"/>
  <c r="L23" i="2"/>
  <c r="R30" i="2"/>
  <c r="N55" i="2"/>
  <c r="V55" i="2"/>
  <c r="T134" i="2"/>
  <c r="R41" i="2"/>
  <c r="R54" i="2"/>
  <c r="R62" i="2"/>
  <c r="R71" i="2"/>
  <c r="P134" i="2"/>
  <c r="L116" i="2"/>
  <c r="R129" i="2"/>
  <c r="R133" i="2"/>
  <c r="V140" i="2"/>
  <c r="V18" i="2"/>
  <c r="V30" i="2"/>
  <c r="N42" i="2"/>
  <c r="V42" i="2"/>
  <c r="L11" i="2"/>
  <c r="H42" i="2"/>
  <c r="V41" i="2"/>
  <c r="H55" i="2"/>
  <c r="L55" i="2"/>
  <c r="L62" i="2"/>
  <c r="V62" i="2"/>
  <c r="V71" i="2"/>
  <c r="H134" i="2"/>
  <c r="L134" i="2"/>
  <c r="V116" i="2"/>
  <c r="R121" i="2"/>
  <c r="V129" i="2"/>
  <c r="V133" i="2"/>
  <c r="L140" i="2"/>
  <c r="R11" i="2"/>
  <c r="R10" i="2"/>
  <c r="L42" i="2"/>
  <c r="R141" i="2"/>
  <c r="T63" i="2"/>
  <c r="P42" i="2"/>
  <c r="V54" i="2"/>
  <c r="L36" i="2"/>
  <c r="L50" i="2"/>
  <c r="P55" i="2"/>
  <c r="R55" i="2"/>
  <c r="V109" i="2"/>
  <c r="N134" i="2"/>
  <c r="R140" i="2"/>
  <c r="L141" i="2"/>
  <c r="V80" i="2"/>
  <c r="V96" i="2"/>
  <c r="T141" i="2"/>
  <c r="V141" i="2"/>
  <c r="V11" i="2"/>
  <c r="V36" i="2"/>
  <c r="V50" i="2"/>
  <c r="L80" i="2"/>
  <c r="N63" i="2"/>
  <c r="N72" i="2"/>
  <c r="N135" i="2"/>
  <c r="N142" i="2"/>
  <c r="N146" i="2"/>
  <c r="H63" i="2"/>
  <c r="H72" i="2"/>
  <c r="H135" i="2"/>
  <c r="H142" i="2"/>
  <c r="H146" i="2"/>
  <c r="L146" i="2"/>
  <c r="V134" i="2"/>
  <c r="R134" i="2"/>
  <c r="T72" i="2"/>
  <c r="P63" i="2"/>
  <c r="R42" i="2"/>
  <c r="V63" i="2"/>
  <c r="L63" i="2"/>
  <c r="P72" i="2"/>
  <c r="R63" i="2"/>
  <c r="L72" i="2"/>
  <c r="T135" i="2"/>
  <c r="V72" i="2"/>
  <c r="L142" i="2"/>
  <c r="L135" i="2"/>
  <c r="T142" i="2"/>
  <c r="V142" i="2"/>
  <c r="V135" i="2"/>
  <c r="R72" i="2"/>
  <c r="P135" i="2"/>
  <c r="R135" i="2"/>
  <c r="P142" i="2"/>
  <c r="R142" i="2"/>
  <c r="P146" i="2"/>
  <c r="R146" i="2"/>
  <c r="B30" i="1"/>
  <c r="B9" i="1"/>
  <c r="B12" i="1"/>
</calcChain>
</file>

<file path=xl/sharedStrings.xml><?xml version="1.0" encoding="utf-8"?>
<sst xmlns="http://schemas.openxmlformats.org/spreadsheetml/2006/main" count="506" uniqueCount="281">
  <si>
    <t>TEXTILE CENTER DASHBOARD</t>
  </si>
  <si>
    <t>Cash &amp; Investments-Operating</t>
  </si>
  <si>
    <t xml:space="preserve"> </t>
  </si>
  <si>
    <t>Sunrise Checking - Operating</t>
  </si>
  <si>
    <t>ATTENDANCE</t>
  </si>
  <si>
    <t>FY19</t>
  </si>
  <si>
    <t>FY18</t>
  </si>
  <si>
    <t>Sunrise Savings</t>
  </si>
  <si>
    <t>Building Attendance</t>
  </si>
  <si>
    <t>Investment-Ed Jones</t>
  </si>
  <si>
    <t>Exhibition Attendance</t>
  </si>
  <si>
    <t>Total Cash &amp; Investments-Operating</t>
  </si>
  <si>
    <t>Library Attendance</t>
  </si>
  <si>
    <t>Membership</t>
  </si>
  <si>
    <t>Line of Credit Balance</t>
  </si>
  <si>
    <t xml:space="preserve">     - New Members</t>
  </si>
  <si>
    <t># Months Cash On Hand Sunrise Bank</t>
  </si>
  <si>
    <t xml:space="preserve">     - Renewing Members</t>
  </si>
  <si>
    <t xml:space="preserve">     - Reacquired Members</t>
  </si>
  <si>
    <t xml:space="preserve">     - Sustaining Members</t>
  </si>
  <si>
    <t xml:space="preserve">     - Business Memberships </t>
  </si>
  <si>
    <t>Permanently Restricted Funds Balance</t>
  </si>
  <si>
    <t xml:space="preserve">     - Guild Memberships</t>
  </si>
  <si>
    <t>Joan Mondale Gallery Endowment</t>
  </si>
  <si>
    <t>ONLINE / SOCIAL MEDIA</t>
  </si>
  <si>
    <t>Temporarily Restricted Funds Balance</t>
  </si>
  <si>
    <t>Website Unique Users - textilecentermn.org</t>
  </si>
  <si>
    <t>n/a</t>
  </si>
  <si>
    <t>Facebook Followers</t>
  </si>
  <si>
    <t>Vanguard-Temp Restricted</t>
  </si>
  <si>
    <t>Twitter Followers</t>
  </si>
  <si>
    <t>Instagram Followers</t>
  </si>
  <si>
    <t>Temporarty Restricted Grants:</t>
  </si>
  <si>
    <t>Jerome</t>
  </si>
  <si>
    <t>EDUCATION</t>
  </si>
  <si>
    <t>Prospect Park Co-op Legacy Fund</t>
  </si>
  <si>
    <t>Core Adult Classes Capacity Sold</t>
  </si>
  <si>
    <t>Good Family (Academic Year 18-19)</t>
  </si>
  <si>
    <t>National Programs Capacity Sold</t>
  </si>
  <si>
    <t>Minnesota Historical Society</t>
  </si>
  <si>
    <t>Youth Summer Camps - Season to date</t>
  </si>
  <si>
    <t>161 total</t>
  </si>
  <si>
    <t>Butler Family Foundation</t>
  </si>
  <si>
    <t>Field Trips</t>
  </si>
  <si>
    <t>McKnight</t>
  </si>
  <si>
    <t>Library Classes</t>
  </si>
  <si>
    <t>Total Temp Restricted Grants</t>
  </si>
  <si>
    <t>AS OF DECEMBER 30, 2018</t>
  </si>
  <si>
    <t>December Program Statistics</t>
  </si>
  <si>
    <t>Dec Actual</t>
  </si>
  <si>
    <t>Dec Budget</t>
  </si>
  <si>
    <t>% of Dec Budget</t>
  </si>
  <si>
    <t>YTD Actual</t>
  </si>
  <si>
    <t>YTD Budget</t>
  </si>
  <si>
    <t>% of YTD Budget</t>
  </si>
  <si>
    <t>Annual Budget</t>
  </si>
  <si>
    <t>% of Annual Budget</t>
  </si>
  <si>
    <t>Ordinary Income/Expense</t>
  </si>
  <si>
    <t>Income</t>
  </si>
  <si>
    <t>4000 · Corp, Fdtn &amp;  Gov't  Support</t>
  </si>
  <si>
    <t>4010 · Corporate Contributions Unres</t>
  </si>
  <si>
    <t>4020 · Foundation Contributions Unres</t>
  </si>
  <si>
    <t>4030 · Government Grants Unrestricted</t>
  </si>
  <si>
    <t>4035 · Corp &amp; Fdtn Restricted Grants</t>
  </si>
  <si>
    <t>7099 · Released from Restriction</t>
  </si>
  <si>
    <t>Total 4000 · Corp, Fdtn &amp;  Gov't  Support</t>
  </si>
  <si>
    <t>4050 · Individual Support</t>
  </si>
  <si>
    <t>4054 · Annual Fund</t>
  </si>
  <si>
    <t>4055 · Designated Gifts</t>
  </si>
  <si>
    <t>4055.2 · Tour Donations</t>
  </si>
  <si>
    <t>4056 · Memorial Gifts</t>
  </si>
  <si>
    <t>4057 · Other Individual Support</t>
  </si>
  <si>
    <t>Total 4050 · Individual Support</t>
  </si>
  <si>
    <t>4100 · Membership Income</t>
  </si>
  <si>
    <t>4110 · Individual Membership</t>
  </si>
  <si>
    <t>4120 · Guild Membership</t>
  </si>
  <si>
    <t>4130 · Business Membership</t>
  </si>
  <si>
    <t>Total 4100 · Membership Income</t>
  </si>
  <si>
    <t>4300 · Earned Income</t>
  </si>
  <si>
    <t>4310 · Rental Income</t>
  </si>
  <si>
    <t>4320 · Gallery Income - Sales</t>
  </si>
  <si>
    <t>4325 · Gallery Income - Call For Entry</t>
  </si>
  <si>
    <t>4330 · Advertising Income</t>
  </si>
  <si>
    <t>4340 · Library Income</t>
  </si>
  <si>
    <t>Total 4300 · Earned Income</t>
  </si>
  <si>
    <t>4350 · Education Income</t>
  </si>
  <si>
    <t>4350.1 · Adult Education</t>
  </si>
  <si>
    <t>4351.1 · Adult Class Registrations</t>
  </si>
  <si>
    <t>4351.2 · National Programming</t>
  </si>
  <si>
    <t>4355 · Group Experience Income</t>
  </si>
  <si>
    <t>Total 4350.1 · Adult Education</t>
  </si>
  <si>
    <t>4350.2 · Youth Education</t>
  </si>
  <si>
    <t>4352.1 · Youth Class Registrations</t>
  </si>
  <si>
    <t>4352.2 · Youth Summer Camp</t>
  </si>
  <si>
    <t>4353 · Youth Guild Kits/Subscriptions</t>
  </si>
  <si>
    <t>Total 4350.2 · Youth Education</t>
  </si>
  <si>
    <t>Total 4350 · Education Income</t>
  </si>
  <si>
    <t>4600 · Special Event Income</t>
  </si>
  <si>
    <t>4620 · Garage Sale</t>
  </si>
  <si>
    <t>4621 · Garage Sale - Sponsorships</t>
  </si>
  <si>
    <t>4622 · Garage Sale-Preview Sale Entry</t>
  </si>
  <si>
    <t>4623 · Garage Sale - Entry</t>
  </si>
  <si>
    <t>4624 · Garage Sale - Sales</t>
  </si>
  <si>
    <t>4625 · Garage Sale - Expenses</t>
  </si>
  <si>
    <t>Total 4620 · Garage Sale</t>
  </si>
  <si>
    <t>4630 · Other Events</t>
  </si>
  <si>
    <t>4631 · Event Ticket or Other Sales</t>
  </si>
  <si>
    <t>4636 · Event Expenses</t>
  </si>
  <si>
    <t>Total 4630 · Other Events</t>
  </si>
  <si>
    <t>Total 4600 · Special Event Income</t>
  </si>
  <si>
    <t>4800 · Miscellaneous Income</t>
  </si>
  <si>
    <t>4900 · Shop Sales</t>
  </si>
  <si>
    <t>4910 · Artists Sales</t>
  </si>
  <si>
    <t>4920 · Inventory Artist Supplies Sales</t>
  </si>
  <si>
    <t>4940 · Inventory Sales</t>
  </si>
  <si>
    <t>4985 · Call for Entry</t>
  </si>
  <si>
    <t>Total 4900 · Shop Sales</t>
  </si>
  <si>
    <t>Total Income</t>
  </si>
  <si>
    <t>Cost of Goods Sold</t>
  </si>
  <si>
    <t>4992 · Artist Payments - Gallery</t>
  </si>
  <si>
    <t>4993 · Artist Payments - Shop</t>
  </si>
  <si>
    <t>4994 · Cost of Goods Sold</t>
  </si>
  <si>
    <t>4995 · Discount Coupons</t>
  </si>
  <si>
    <t>4996 · Inventory adjustments</t>
  </si>
  <si>
    <t>4997 · Inbound Freight</t>
  </si>
  <si>
    <t>Total COGS</t>
  </si>
  <si>
    <t>Gross Profit</t>
  </si>
  <si>
    <t>Expense</t>
  </si>
  <si>
    <t>5000 · Payroll</t>
  </si>
  <si>
    <t>5010 · Wages</t>
  </si>
  <si>
    <t>5020 · Benefits</t>
  </si>
  <si>
    <t>5030 · Employer FICA Tax</t>
  </si>
  <si>
    <t>5040 · Unemployment - State</t>
  </si>
  <si>
    <t>5050 · Worker's Comp Insurance</t>
  </si>
  <si>
    <t>Total 5000 · Payroll</t>
  </si>
  <si>
    <t>5100 · Professional Fees</t>
  </si>
  <si>
    <t>5110 · Accounting Fees</t>
  </si>
  <si>
    <t>5130 · Development Consulting Fees</t>
  </si>
  <si>
    <t>5150 · Payroll Processing Fees</t>
  </si>
  <si>
    <t>5160 · Graphic &amp; Web Design Services</t>
  </si>
  <si>
    <t>5180 · Program Professional Services</t>
  </si>
  <si>
    <t>5190 · Other Professional Services</t>
  </si>
  <si>
    <t>Total 5100 · Professional Fees</t>
  </si>
  <si>
    <t>5200 · Program Expenses</t>
  </si>
  <si>
    <t>5210 · Program Supplies</t>
  </si>
  <si>
    <t>5215 · Youth Guild Kits Expense</t>
  </si>
  <si>
    <t>5240 · Awards &amp; Prizes</t>
  </si>
  <si>
    <t>5250 · Fellowships / Mentorships</t>
  </si>
  <si>
    <t>5270 · Instructors</t>
  </si>
  <si>
    <t>5280 · Jury Expense</t>
  </si>
  <si>
    <t>Total 5200 · Program Expenses</t>
  </si>
  <si>
    <t>5300 · Facilities and Equipment</t>
  </si>
  <si>
    <t>5310 · Rent</t>
  </si>
  <si>
    <t>5315 · Utilities</t>
  </si>
  <si>
    <t>5320 · Telephone/Communications</t>
  </si>
  <si>
    <t>5325 · Repairs, Maint. &amp; Supplies</t>
  </si>
  <si>
    <t>5330 · Equipment Rental</t>
  </si>
  <si>
    <t>5340 · Computer Systems &amp; Accessories</t>
  </si>
  <si>
    <t>5345 · Furniture &amp; Equipment</t>
  </si>
  <si>
    <t>5355 · Property Taxes</t>
  </si>
  <si>
    <t>5360 · Depreciation Expense</t>
  </si>
  <si>
    <t>5370 · Parking</t>
  </si>
  <si>
    <t>5375 · Garden Expense</t>
  </si>
  <si>
    <t>Total 5300 · Facilities and Equipment</t>
  </si>
  <si>
    <t>5400 · Operations</t>
  </si>
  <si>
    <t>5405 · Postage &amp; Shipping</t>
  </si>
  <si>
    <t>5410 · Office Supplies</t>
  </si>
  <si>
    <t>5415 · Return Shipping</t>
  </si>
  <si>
    <t>5430 · Printing</t>
  </si>
  <si>
    <t>5490 · Miscellaneous Expense</t>
  </si>
  <si>
    <t>Total 5400 · Operations</t>
  </si>
  <si>
    <t>5500 · Transportation Costs</t>
  </si>
  <si>
    <t>5510 · Mileage</t>
  </si>
  <si>
    <t>5520 · Other Transportation Costs</t>
  </si>
  <si>
    <t>5530 · Lodging</t>
  </si>
  <si>
    <t>Total 5500 · Transportation Costs</t>
  </si>
  <si>
    <t>5600 · Other Expenses</t>
  </si>
  <si>
    <t>5610 · Prof Memberships &amp; Publications</t>
  </si>
  <si>
    <t>5615 · Staff Development</t>
  </si>
  <si>
    <t>5620 · Advertising &amp; Promotion</t>
  </si>
  <si>
    <t>5630 · Hospitality</t>
  </si>
  <si>
    <t>5640 · Insurance</t>
  </si>
  <si>
    <t>5650 · Volunteer Recognition</t>
  </si>
  <si>
    <t>Total 5600 · Other Expenses</t>
  </si>
  <si>
    <t>5700 · Business Expenses</t>
  </si>
  <si>
    <t>5715 · Bank &amp; Credit Card Fees</t>
  </si>
  <si>
    <t>5730 · Filing Fees</t>
  </si>
  <si>
    <t>Total 5700 · Business Expenses</t>
  </si>
  <si>
    <t>Total Expense</t>
  </si>
  <si>
    <t>Net Ordinary Income</t>
  </si>
  <si>
    <t>Other Income/Expense</t>
  </si>
  <si>
    <t>Other Income</t>
  </si>
  <si>
    <t>9100 · Savings Account Interest Income</t>
  </si>
  <si>
    <t>9200 · OperatingUnrealized Gain/(Loss)</t>
  </si>
  <si>
    <t>Total Other Income</t>
  </si>
  <si>
    <t>Net Other Income</t>
  </si>
  <si>
    <t>Net Income</t>
  </si>
  <si>
    <t>PREVIOUS YTD</t>
  </si>
  <si>
    <t>FY18 YTD Actual</t>
  </si>
  <si>
    <t>% FY18-FY19</t>
  </si>
  <si>
    <t>7099 · PY Released from Restriction</t>
  </si>
  <si>
    <t>Dec 31, 18</t>
  </si>
  <si>
    <t>ASSETS</t>
  </si>
  <si>
    <t>Current Assets</t>
  </si>
  <si>
    <t>Checking/Savings</t>
  </si>
  <si>
    <t>1000 · Sunrise Bank Operating (0100)</t>
  </si>
  <si>
    <t>1020 · Sunrise Bank Savings (32100)</t>
  </si>
  <si>
    <t>1300 · Edward Jones Operating</t>
  </si>
  <si>
    <t>1400 · Vanguard Group</t>
  </si>
  <si>
    <t>Total Checking/Savings</t>
  </si>
  <si>
    <t>Accounts Receivable</t>
  </si>
  <si>
    <t>1600 · Accounts Receivable</t>
  </si>
  <si>
    <t>1618 · Campaign Pledges Receivable</t>
  </si>
  <si>
    <t>1630 · Grants Receivable</t>
  </si>
  <si>
    <t>1695 · Allowance for Uncollectable Pl</t>
  </si>
  <si>
    <t>Total Accounts Receivable</t>
  </si>
  <si>
    <t>Other Current Assets</t>
  </si>
  <si>
    <t>1700 · Cash Accounts</t>
  </si>
  <si>
    <t>1710 · Inventory Asset</t>
  </si>
  <si>
    <t>1750 · Prepaid Expenses</t>
  </si>
  <si>
    <t>1790 · Receipts Not Deposited</t>
  </si>
  <si>
    <t>1799 · Other current assets</t>
  </si>
  <si>
    <t>Total Other Current Assets</t>
  </si>
  <si>
    <t>Total Current Assets</t>
  </si>
  <si>
    <t>Fixed Assets</t>
  </si>
  <si>
    <t>1805 · Computers/Software/Peripherals</t>
  </si>
  <si>
    <t>1810 · Land</t>
  </si>
  <si>
    <t>1811 · Land - 3018 University</t>
  </si>
  <si>
    <t>1815 · Buildings &amp; Improvements</t>
  </si>
  <si>
    <t>1820 · Furniture &amp; Equipment</t>
  </si>
  <si>
    <t>1840 · Library Collectibles</t>
  </si>
  <si>
    <t>1899 · Accumulated Depreciation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</si>
  <si>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</si>
  <si>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</si>
  <si>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</si>
  <si>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</si>
  <si>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</si>
  <si>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</si>
  <si>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2000 · Accounts Payable</t>
  </si>
  <si>
    <t>Total Accounts Payable</t>
  </si>
  <si>
    <t>Credit Cards</t>
  </si>
  <si>
    <t>20103 · Visa 3643 (Gross)</t>
  </si>
  <si>
    <t>20104 · Visa 3635 (Reichert)</t>
  </si>
  <si>
    <t>20111 · Visa 2076 (Krumm)</t>
  </si>
  <si>
    <t>Total Credit Cards</t>
  </si>
  <si>
    <t>Other Current Liabilities</t>
  </si>
  <si>
    <t>2100 · Payroll Liabilities</t>
  </si>
  <si>
    <t>2115 · Morocco Tour Payable</t>
  </si>
  <si>
    <t>2120 · Deferred Revenue</t>
  </si>
  <si>
    <t>2124 · Deferred Rev - Gift Certificate</t>
  </si>
  <si>
    <t>2150 · Accrued Payroll</t>
  </si>
  <si>
    <t>2195 · Accrued PTO</t>
  </si>
  <si>
    <t>2200 · Sales Tax Payable</t>
  </si>
  <si>
    <t>2360 · Other Accrued Expenses</t>
  </si>
  <si>
    <t>Total Other Current Liabilities</t>
  </si>
  <si>
    <t>Total Current Liabilities</t>
  </si>
  <si>
    <t>Long Term Liabilities</t>
  </si>
  <si>
    <t>2500 · 3018 University Loan</t>
  </si>
  <si>
    <t>Total Long Term Liabilities</t>
  </si>
  <si>
    <t>Total Liabilities</t>
  </si>
  <si>
    <t>Equity</t>
  </si>
  <si>
    <t>3000 · Opening Net Asset Balance</t>
  </si>
  <si>
    <t>3100 · Unrestricted-Operations</t>
  </si>
  <si>
    <t>3300 · Unrestricted-Property&amp;Equipment</t>
  </si>
  <si>
    <t>3400 · Designated-Prop.&amp;Equip. Reserve</t>
  </si>
  <si>
    <t>3800 · Temp. Restricted Net Assets</t>
  </si>
  <si>
    <t>3900 · Perm. Restricted Net Assets</t>
  </si>
  <si>
    <t>Total Equity</t>
  </si>
  <si>
    <t>TOTAL LIABILITIES &amp; EQUITY</t>
  </si>
  <si>
    <t>Other Expense</t>
  </si>
  <si>
    <t>TOTAL</t>
  </si>
  <si>
    <t>Operating</t>
  </si>
  <si>
    <t>Campaign</t>
  </si>
  <si>
    <t>5720 · Payroll Expenses-Hrly PTO</t>
  </si>
  <si>
    <t>5300 · Facilities and Equipment - Other</t>
  </si>
  <si>
    <t>5716 · Interest Expense</t>
  </si>
  <si>
    <t>9310 · Mondale Investment Gain/(Loss)</t>
  </si>
  <si>
    <t>Total 4800 · Miscellaneous Income</t>
  </si>
  <si>
    <t>4000 · Restricted (Future Period)</t>
  </si>
  <si>
    <t xml:space="preserve">Operating Net Income  </t>
  </si>
  <si>
    <t xml:space="preserve">  - Less Grants Restricted for Future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</si>
</sst>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0.0"/>
    <numFmt numFmtId="168" formatCode="#,##0%;\-#,##0%"/>
  </numFmts>
  <fonts count="14" x14ac:knownFonts="1">
    <font>
      <sz val="11"/>
      <color theme="1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i/>
      <sz val="10"/>
      <color theme="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</font>
    <font>
      <sz val="10"/>
      <color rgb="FF00000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0" fontId="3" fillId="0" borderId="0"/>
    <xf numFmtId="165" fontId="3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 applyFill="1"/>
    <xf numFmtId="0" fontId="3" fillId="0" borderId="4" xfId="1" applyFont="1" applyFill="1" applyBorder="1"/>
    <xf numFmtId="166" fontId="3" fillId="0" borderId="5" xfId="2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4" xfId="1" applyFont="1" applyFill="1" applyBorder="1"/>
    <xf numFmtId="166" fontId="3" fillId="0" borderId="5" xfId="2" applyNumberFormat="1" applyFont="1" applyFill="1" applyBorder="1"/>
    <xf numFmtId="0" fontId="7" fillId="2" borderId="6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/>
    </xf>
    <xf numFmtId="0" fontId="5" fillId="0" borderId="0" xfId="0" applyFont="1" applyFill="1"/>
    <xf numFmtId="0" fontId="5" fillId="0" borderId="6" xfId="0" applyFont="1" applyFill="1" applyBorder="1"/>
    <xf numFmtId="3" fontId="5" fillId="0" borderId="6" xfId="0" applyNumberFormat="1" applyFont="1" applyFill="1" applyBorder="1" applyAlignment="1">
      <alignment horizontal="right" indent="1"/>
    </xf>
    <xf numFmtId="0" fontId="5" fillId="0" borderId="0" xfId="0" applyFont="1" applyFill="1" applyBorder="1"/>
    <xf numFmtId="0" fontId="8" fillId="0" borderId="4" xfId="1" applyFont="1" applyFill="1" applyBorder="1"/>
    <xf numFmtId="166" fontId="9" fillId="0" borderId="7" xfId="2" applyNumberFormat="1" applyFont="1" applyFill="1" applyBorder="1"/>
    <xf numFmtId="166" fontId="9" fillId="0" borderId="5" xfId="2" applyNumberFormat="1" applyFont="1" applyFill="1" applyBorder="1"/>
    <xf numFmtId="0" fontId="2" fillId="0" borderId="0" xfId="0" applyFont="1" applyFill="1" applyBorder="1"/>
    <xf numFmtId="0" fontId="6" fillId="0" borderId="8" xfId="1" applyFont="1" applyFill="1" applyBorder="1"/>
    <xf numFmtId="167" fontId="3" fillId="0" borderId="9" xfId="2" applyNumberFormat="1" applyFont="1" applyFill="1" applyBorder="1" applyAlignment="1">
      <alignment horizontal="center"/>
    </xf>
    <xf numFmtId="0" fontId="3" fillId="0" borderId="0" xfId="1" applyFont="1" applyFill="1" applyBorder="1"/>
    <xf numFmtId="166" fontId="3" fillId="0" borderId="0" xfId="2" applyNumberFormat="1" applyFont="1" applyFill="1" applyBorder="1"/>
    <xf numFmtId="166" fontId="6" fillId="0" borderId="4" xfId="2" applyNumberFormat="1" applyFont="1" applyFill="1" applyBorder="1"/>
    <xf numFmtId="166" fontId="9" fillId="0" borderId="5" xfId="2" applyNumberFormat="1" applyFont="1" applyFill="1" applyBorder="1" applyAlignment="1">
      <alignment horizontal="center"/>
    </xf>
    <xf numFmtId="0" fontId="5" fillId="0" borderId="10" xfId="0" applyFont="1" applyFill="1" applyBorder="1"/>
    <xf numFmtId="3" fontId="5" fillId="0" borderId="11" xfId="0" applyNumberFormat="1" applyFont="1" applyFill="1" applyBorder="1" applyAlignment="1">
      <alignment horizontal="right" indent="1"/>
    </xf>
    <xf numFmtId="166" fontId="8" fillId="0" borderId="4" xfId="2" applyNumberFormat="1" applyFont="1" applyFill="1" applyBorder="1"/>
    <xf numFmtId="166" fontId="3" fillId="0" borderId="2" xfId="2" applyNumberFormat="1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9" fontId="5" fillId="0" borderId="6" xfId="0" applyNumberFormat="1" applyFont="1" applyFill="1" applyBorder="1" applyAlignment="1">
      <alignment horizontal="right" indent="1"/>
    </xf>
    <xf numFmtId="166" fontId="3" fillId="0" borderId="2" xfId="2" applyNumberFormat="1" applyFont="1" applyFill="1" applyBorder="1" applyAlignment="1">
      <alignment horizontal="center"/>
    </xf>
    <xf numFmtId="0" fontId="5" fillId="0" borderId="11" xfId="0" applyFont="1" applyFill="1" applyBorder="1"/>
    <xf numFmtId="166" fontId="8" fillId="0" borderId="8" xfId="2" applyNumberFormat="1" applyFont="1" applyFill="1" applyBorder="1"/>
    <xf numFmtId="166" fontId="9" fillId="0" borderId="9" xfId="2" applyNumberFormat="1" applyFont="1" applyFill="1" applyBorder="1"/>
    <xf numFmtId="166" fontId="6" fillId="0" borderId="0" xfId="2" applyNumberFormat="1" applyFont="1" applyFill="1" applyBorder="1"/>
    <xf numFmtId="0" fontId="8" fillId="0" borderId="0" xfId="1" applyFont="1" applyFill="1" applyBorder="1"/>
    <xf numFmtId="166" fontId="8" fillId="0" borderId="0" xfId="1" applyNumberFormat="1" applyFont="1" applyFill="1" applyBorder="1"/>
    <xf numFmtId="0" fontId="2" fillId="0" borderId="0" xfId="0" applyFont="1" applyAlignment="1">
      <alignment vertical="center"/>
    </xf>
    <xf numFmtId="0" fontId="8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horizontal="left" indent="2"/>
    </xf>
    <xf numFmtId="164" fontId="3" fillId="0" borderId="0" xfId="1" applyNumberFormat="1" applyFont="1" applyFill="1" applyBorder="1"/>
    <xf numFmtId="0" fontId="10" fillId="0" borderId="0" xfId="1" applyFont="1" applyFill="1" applyBorder="1" applyAlignment="1">
      <alignment horizontal="left" indent="2"/>
    </xf>
    <xf numFmtId="164" fontId="10" fillId="0" borderId="0" xfId="1" applyNumberFormat="1" applyFont="1" applyFill="1" applyBorder="1"/>
    <xf numFmtId="0" fontId="9" fillId="0" borderId="0" xfId="1" applyFont="1" applyFill="1" applyBorder="1" applyAlignment="1">
      <alignment wrapText="1"/>
    </xf>
    <xf numFmtId="164" fontId="9" fillId="0" borderId="0" xfId="1" applyNumberFormat="1" applyFont="1" applyFill="1" applyBorder="1" applyAlignment="1">
      <alignment wrapText="1"/>
    </xf>
    <xf numFmtId="166" fontId="3" fillId="0" borderId="0" xfId="1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right" indent="1"/>
    </xf>
    <xf numFmtId="49" fontId="11" fillId="0" borderId="0" xfId="0" applyNumberFormat="1" applyFont="1" applyFill="1"/>
    <xf numFmtId="49" fontId="0" fillId="0" borderId="0" xfId="0" applyNumberFormat="1" applyFill="1" applyBorder="1" applyAlignment="1">
      <alignment horizontal="centerContinuous"/>
    </xf>
    <xf numFmtId="0" fontId="0" fillId="0" borderId="0" xfId="0" applyFill="1"/>
    <xf numFmtId="9" fontId="12" fillId="0" borderId="14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0" fontId="0" fillId="0" borderId="0" xfId="0" applyAlignment="1">
      <alignment horizontal="center"/>
    </xf>
    <xf numFmtId="49" fontId="11" fillId="0" borderId="0" xfId="0" applyNumberFormat="1" applyFont="1"/>
    <xf numFmtId="37" fontId="11" fillId="0" borderId="0" xfId="0" applyNumberFormat="1" applyFont="1"/>
    <xf numFmtId="168" fontId="11" fillId="0" borderId="0" xfId="0" applyNumberFormat="1" applyFont="1"/>
    <xf numFmtId="168" fontId="11" fillId="0" borderId="0" xfId="0" applyNumberFormat="1" applyFont="1" applyFill="1"/>
    <xf numFmtId="37" fontId="11" fillId="0" borderId="14" xfId="0" applyNumberFormat="1" applyFont="1" applyBorder="1"/>
    <xf numFmtId="168" fontId="11" fillId="0" borderId="14" xfId="0" applyNumberFormat="1" applyFont="1" applyBorder="1"/>
    <xf numFmtId="168" fontId="11" fillId="0" borderId="14" xfId="0" applyNumberFormat="1" applyFont="1" applyFill="1" applyBorder="1"/>
    <xf numFmtId="168" fontId="11" fillId="0" borderId="18" xfId="0" applyNumberFormat="1" applyFont="1" applyFill="1" applyBorder="1"/>
    <xf numFmtId="37" fontId="11" fillId="0" borderId="0" xfId="0" applyNumberFormat="1" applyFont="1" applyBorder="1"/>
    <xf numFmtId="168" fontId="11" fillId="0" borderId="0" xfId="0" applyNumberFormat="1" applyFont="1" applyBorder="1"/>
    <xf numFmtId="37" fontId="11" fillId="0" borderId="16" xfId="0" applyNumberFormat="1" applyFont="1" applyBorder="1"/>
    <xf numFmtId="168" fontId="11" fillId="0" borderId="16" xfId="0" applyNumberFormat="1" applyFont="1" applyBorder="1"/>
    <xf numFmtId="37" fontId="11" fillId="0" borderId="19" xfId="0" applyNumberFormat="1" applyFont="1" applyBorder="1"/>
    <xf numFmtId="168" fontId="11" fillId="0" borderId="19" xfId="0" applyNumberFormat="1" applyFont="1" applyBorder="1"/>
    <xf numFmtId="37" fontId="11" fillId="0" borderId="20" xfId="0" applyNumberFormat="1" applyFont="1" applyBorder="1"/>
    <xf numFmtId="168" fontId="11" fillId="0" borderId="20" xfId="0" applyNumberFormat="1" applyFont="1" applyBorder="1"/>
    <xf numFmtId="0" fontId="11" fillId="0" borderId="0" xfId="0" applyFont="1"/>
    <xf numFmtId="0" fontId="11" fillId="0" borderId="0" xfId="0" applyNumberFormat="1" applyFont="1"/>
    <xf numFmtId="0" fontId="0" fillId="0" borderId="0" xfId="0" applyNumberFormat="1"/>
    <xf numFmtId="49" fontId="0" fillId="0" borderId="0" xfId="0" applyNumberFormat="1" applyBorder="1" applyAlignment="1">
      <alignment horizontal="centerContinuous"/>
    </xf>
    <xf numFmtId="49" fontId="11" fillId="0" borderId="0" xfId="0" applyNumberFormat="1" applyFont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 wrapText="1"/>
    </xf>
    <xf numFmtId="49" fontId="0" fillId="2" borderId="0" xfId="0" applyNumberFormat="1" applyFill="1" applyAlignment="1">
      <alignment horizontal="center"/>
    </xf>
    <xf numFmtId="0" fontId="0" fillId="0" borderId="16" xfId="0" applyBorder="1" applyAlignment="1">
      <alignment horizontal="center"/>
    </xf>
    <xf numFmtId="49" fontId="11" fillId="0" borderId="15" xfId="0" applyNumberFormat="1" applyFont="1" applyFill="1" applyBorder="1" applyAlignment="1">
      <alignment horizontal="center" wrapText="1"/>
    </xf>
    <xf numFmtId="49" fontId="11" fillId="0" borderId="17" xfId="0" applyNumberFormat="1" applyFont="1" applyFill="1" applyBorder="1" applyAlignment="1">
      <alignment horizontal="center"/>
    </xf>
    <xf numFmtId="37" fontId="0" fillId="0" borderId="0" xfId="0" applyNumberFormat="1"/>
    <xf numFmtId="39" fontId="13" fillId="0" borderId="0" xfId="0" applyNumberFormat="1" applyFont="1"/>
    <xf numFmtId="49" fontId="11" fillId="0" borderId="21" xfId="0" applyNumberFormat="1" applyFont="1" applyBorder="1" applyAlignment="1">
      <alignment horizontal="center"/>
    </xf>
    <xf numFmtId="39" fontId="11" fillId="0" borderId="0" xfId="0" applyNumberFormat="1" applyFont="1"/>
    <xf numFmtId="39" fontId="11" fillId="0" borderId="14" xfId="0" applyNumberFormat="1" applyFont="1" applyBorder="1"/>
    <xf numFmtId="39" fontId="11" fillId="0" borderId="0" xfId="0" applyNumberFormat="1" applyFont="1" applyBorder="1"/>
    <xf numFmtId="39" fontId="11" fillId="0" borderId="16" xfId="0" applyNumberFormat="1" applyFont="1" applyBorder="1"/>
    <xf numFmtId="39" fontId="11" fillId="0" borderId="19" xfId="0" applyNumberFormat="1" applyFont="1" applyBorder="1"/>
    <xf numFmtId="39" fontId="11" fillId="0" borderId="20" xfId="0" applyNumberFormat="1" applyFont="1" applyBorder="1"/>
    <xf numFmtId="49" fontId="0" fillId="0" borderId="0" xfId="0" applyNumberFormat="1" applyAlignment="1">
      <alignment horizontal="center"/>
    </xf>
    <xf numFmtId="9" fontId="12" fillId="0" borderId="0" xfId="0" applyNumberFormat="1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 wrapText="1"/>
    </xf>
    <xf numFmtId="49" fontId="11" fillId="0" borderId="0" xfId="0" applyNumberFormat="1" applyFont="1" applyBorder="1"/>
    <xf numFmtId="0" fontId="11" fillId="0" borderId="0" xfId="0" applyNumberFormat="1" applyFont="1" applyBorder="1"/>
    <xf numFmtId="0" fontId="0" fillId="0" borderId="0" xfId="0" applyNumberFormat="1" applyBorder="1"/>
    <xf numFmtId="49" fontId="13" fillId="0" borderId="0" xfId="0" applyNumberFormat="1" applyFont="1" applyAlignment="1">
      <alignment horizontal="center"/>
    </xf>
    <xf numFmtId="49" fontId="13" fillId="0" borderId="21" xfId="0" applyNumberFormat="1" applyFont="1" applyFill="1" applyBorder="1" applyAlignment="1">
      <alignment horizontal="center"/>
    </xf>
    <xf numFmtId="49" fontId="13" fillId="0" borderId="0" xfId="0" applyNumberFormat="1" applyFont="1"/>
    <xf numFmtId="39" fontId="13" fillId="0" borderId="14" xfId="0" applyNumberFormat="1" applyFont="1" applyBorder="1"/>
    <xf numFmtId="39" fontId="13" fillId="0" borderId="0" xfId="0" applyNumberFormat="1" applyFont="1" applyBorder="1"/>
    <xf numFmtId="39" fontId="13" fillId="0" borderId="16" xfId="0" applyNumberFormat="1" applyFont="1" applyBorder="1"/>
    <xf numFmtId="39" fontId="13" fillId="0" borderId="19" xfId="0" applyNumberFormat="1" applyFont="1" applyBorder="1"/>
    <xf numFmtId="39" fontId="13" fillId="0" borderId="20" xfId="0" applyNumberFormat="1" applyFont="1" applyBorder="1"/>
    <xf numFmtId="0" fontId="13" fillId="0" borderId="0" xfId="0" applyFont="1"/>
    <xf numFmtId="0" fontId="13" fillId="0" borderId="0" xfId="0" applyNumberFormat="1" applyFont="1"/>
    <xf numFmtId="49" fontId="0" fillId="2" borderId="0" xfId="0" applyNumberFormat="1" applyFill="1" applyBorder="1" applyAlignment="1">
      <alignment horizontal="centerContinuous"/>
    </xf>
    <xf numFmtId="49" fontId="11" fillId="2" borderId="0" xfId="0" applyNumberFormat="1" applyFont="1" applyFill="1"/>
    <xf numFmtId="49" fontId="0" fillId="2" borderId="0" xfId="0" applyNumberFormat="1" applyFill="1" applyBorder="1" applyAlignment="1">
      <alignment horizontal="center"/>
    </xf>
    <xf numFmtId="37" fontId="11" fillId="0" borderId="0" xfId="0" applyNumberFormat="1" applyFont="1" applyFill="1"/>
    <xf numFmtId="37" fontId="11" fillId="0" borderId="14" xfId="0" applyNumberFormat="1" applyFont="1" applyFill="1" applyBorder="1"/>
    <xf numFmtId="0" fontId="0" fillId="0" borderId="0" xfId="0" applyBorder="1"/>
    <xf numFmtId="0" fontId="11" fillId="0" borderId="0" xfId="0" applyNumberFormat="1" applyFont="1" applyFill="1"/>
    <xf numFmtId="0" fontId="0" fillId="0" borderId="0" xfId="0" applyNumberFormat="1" applyFill="1"/>
    <xf numFmtId="37" fontId="0" fillId="0" borderId="0" xfId="0" applyNumberFormat="1" applyFill="1"/>
    <xf numFmtId="49" fontId="11" fillId="0" borderId="0" xfId="0" quotePrefix="1" applyNumberFormat="1" applyFont="1" applyFill="1"/>
    <xf numFmtId="0" fontId="0" fillId="0" borderId="18" xfId="0" applyNumberFormat="1" applyFill="1" applyBorder="1"/>
    <xf numFmtId="37" fontId="0" fillId="0" borderId="3" xfId="0" applyNumberFormat="1" applyFill="1" applyBorder="1"/>
    <xf numFmtId="168" fontId="11" fillId="0" borderId="22" xfId="0" applyNumberFormat="1" applyFont="1" applyFill="1" applyBorder="1"/>
    <xf numFmtId="0" fontId="0" fillId="2" borderId="0" xfId="0" applyNumberFormat="1" applyFill="1"/>
    <xf numFmtId="0" fontId="0" fillId="0" borderId="0" xfId="0" applyNumberFormat="1" applyFill="1" applyBorder="1"/>
    <xf numFmtId="168" fontId="11" fillId="0" borderId="0" xfId="0" applyNumberFormat="1" applyFont="1" applyFill="1" applyBorder="1"/>
    <xf numFmtId="166" fontId="4" fillId="2" borderId="12" xfId="2" applyNumberFormat="1" applyFont="1" applyFill="1" applyBorder="1" applyAlignment="1">
      <alignment horizontal="center"/>
    </xf>
    <xf numFmtId="166" fontId="4" fillId="2" borderId="13" xfId="2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166" fontId="4" fillId="2" borderId="1" xfId="2" applyNumberFormat="1" applyFont="1" applyFill="1" applyBorder="1" applyAlignment="1">
      <alignment horizontal="center"/>
    </xf>
    <xf numFmtId="166" fontId="4" fillId="2" borderId="2" xfId="2" applyNumberFormat="1" applyFont="1" applyFill="1" applyBorder="1" applyAlignment="1">
      <alignment horizontal="center"/>
    </xf>
  </cellXfs>
  <cellStyles count="3">
    <cellStyle name="Comma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Relationship Id="rId2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Relationship Id="rId2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Relationship Id="rId2" Type="http://schemas.openxmlformats.org/officeDocument/2006/relationships/image" Target="../media/image8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Relationship Id="rId2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25400</xdr:rowOff>
        </xdr:to>
        <xdr:sp macro="" textlink="">
          <xdr:nvSpPr>
            <xdr:cNvPr id="5121" name="FILTER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25400</xdr:rowOff>
        </xdr:to>
        <xdr:sp macro="" textlink="">
          <xdr:nvSpPr>
            <xdr:cNvPr id="5122" name="HEADER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190500</xdr:colOff>
          <xdr:row>1</xdr:row>
          <xdr:rowOff>25400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190500</xdr:colOff>
          <xdr:row>1</xdr:row>
          <xdr:rowOff>25400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228600</xdr:colOff>
          <xdr:row>1</xdr:row>
          <xdr:rowOff>25400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228600</xdr:colOff>
          <xdr:row>1</xdr:row>
          <xdr:rowOff>25400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25400</xdr:rowOff>
        </xdr:to>
        <xdr:sp macro="" textlink="">
          <xdr:nvSpPr>
            <xdr:cNvPr id="6145" name="FILTER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25400</xdr:rowOff>
        </xdr:to>
        <xdr:sp macro="" textlink="">
          <xdr:nvSpPr>
            <xdr:cNvPr id="6146" name="HEADER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38100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38100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Relationship Id="rId2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Relationship Id="rId2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47"/>
  <sheetViews>
    <sheetView tabSelected="1" topLeftCell="A5" workbookViewId="0">
      <selection activeCell="A33" sqref="A33"/>
    </sheetView>
  </sheetViews>
  <sheetFormatPr baseColWidth="10" defaultColWidth="8.83203125" defaultRowHeight="13" x14ac:dyDescent="0"/>
  <cols>
    <col min="1" max="1" width="36.5" style="1" bestFit="1" customWidth="1"/>
    <col min="2" max="2" width="11.33203125" style="1" bestFit="1" customWidth="1"/>
    <col min="3" max="3" width="8.83203125" style="1"/>
    <col min="4" max="4" width="35.5" style="1" customWidth="1"/>
    <col min="5" max="5" width="16" style="1" customWidth="1"/>
    <col min="6" max="6" width="15.1640625" style="1" customWidth="1"/>
    <col min="7" max="16384" width="8.83203125" style="1"/>
  </cols>
  <sheetData>
    <row r="1" spans="1:7" ht="15">
      <c r="A1" s="130" t="s">
        <v>0</v>
      </c>
      <c r="B1" s="130"/>
    </row>
    <row r="2" spans="1:7" ht="15">
      <c r="A2" s="130" t="s">
        <v>47</v>
      </c>
      <c r="B2" s="130"/>
    </row>
    <row r="4" spans="1:7" ht="14" thickBot="1">
      <c r="A4" s="131" t="s">
        <v>1</v>
      </c>
      <c r="B4" s="132"/>
      <c r="D4" s="131" t="s">
        <v>48</v>
      </c>
      <c r="E4" s="133"/>
      <c r="F4" s="132"/>
    </row>
    <row r="5" spans="1:7" ht="14" thickTop="1">
      <c r="A5" s="2"/>
      <c r="B5" s="3" t="s">
        <v>2</v>
      </c>
      <c r="E5" s="4"/>
      <c r="F5" s="4"/>
    </row>
    <row r="6" spans="1:7">
      <c r="A6" s="5" t="s">
        <v>3</v>
      </c>
      <c r="B6" s="6">
        <f>+'Balance Sheet'!F5</f>
        <v>161439.39000000001</v>
      </c>
      <c r="D6" s="7" t="s">
        <v>4</v>
      </c>
      <c r="E6" s="8" t="s">
        <v>5</v>
      </c>
      <c r="F6" s="8" t="s">
        <v>6</v>
      </c>
      <c r="G6" s="9"/>
    </row>
    <row r="7" spans="1:7">
      <c r="A7" s="5" t="s">
        <v>7</v>
      </c>
      <c r="B7" s="6">
        <f>+'Balance Sheet'!F6</f>
        <v>35608.949999999997</v>
      </c>
      <c r="D7" s="10" t="s">
        <v>8</v>
      </c>
      <c r="E7" s="11">
        <v>1420</v>
      </c>
      <c r="F7" s="11">
        <v>1713</v>
      </c>
      <c r="G7" s="9"/>
    </row>
    <row r="8" spans="1:7">
      <c r="A8" s="5" t="s">
        <v>9</v>
      </c>
      <c r="B8" s="6">
        <f>+'Balance Sheet'!F7</f>
        <v>25020.78</v>
      </c>
      <c r="D8" s="10" t="s">
        <v>10</v>
      </c>
      <c r="E8" s="11">
        <v>970</v>
      </c>
      <c r="F8" s="11">
        <v>1089</v>
      </c>
      <c r="G8" s="12"/>
    </row>
    <row r="9" spans="1:7">
      <c r="A9" s="13" t="s">
        <v>11</v>
      </c>
      <c r="B9" s="14">
        <f>SUM(B6:B8)</f>
        <v>222069.12000000002</v>
      </c>
      <c r="D9" s="10" t="s">
        <v>12</v>
      </c>
      <c r="E9" s="11">
        <v>258</v>
      </c>
      <c r="F9" s="11">
        <v>226</v>
      </c>
      <c r="G9" s="12"/>
    </row>
    <row r="10" spans="1:7">
      <c r="A10" s="13"/>
      <c r="B10" s="15"/>
      <c r="C10" s="16"/>
      <c r="D10" s="10" t="s">
        <v>13</v>
      </c>
      <c r="E10" s="11"/>
      <c r="F10" s="11"/>
      <c r="G10" s="9"/>
    </row>
    <row r="11" spans="1:7">
      <c r="A11" s="5" t="s">
        <v>14</v>
      </c>
      <c r="B11" s="6">
        <v>75000</v>
      </c>
      <c r="C11" s="16"/>
      <c r="D11" s="10" t="s">
        <v>15</v>
      </c>
      <c r="E11" s="11">
        <v>21</v>
      </c>
      <c r="F11" s="11">
        <v>18</v>
      </c>
      <c r="G11" s="12"/>
    </row>
    <row r="12" spans="1:7">
      <c r="A12" s="17" t="s">
        <v>16</v>
      </c>
      <c r="B12" s="18">
        <f>+(B6+B7)/(869150/12)</f>
        <v>2.7205661623425188</v>
      </c>
      <c r="C12" s="16"/>
      <c r="D12" s="10" t="s">
        <v>17</v>
      </c>
      <c r="E12" s="11">
        <v>64</v>
      </c>
      <c r="F12" s="11">
        <v>73</v>
      </c>
      <c r="G12" s="12"/>
    </row>
    <row r="13" spans="1:7">
      <c r="A13" s="19"/>
      <c r="B13" s="20"/>
      <c r="D13" s="10" t="s">
        <v>18</v>
      </c>
      <c r="E13" s="11">
        <v>11</v>
      </c>
      <c r="F13" s="11">
        <v>12</v>
      </c>
      <c r="G13" s="12"/>
    </row>
    <row r="14" spans="1:7">
      <c r="D14" s="10" t="s">
        <v>19</v>
      </c>
      <c r="E14" s="11">
        <v>7</v>
      </c>
      <c r="F14" s="11">
        <v>10</v>
      </c>
      <c r="G14" s="9"/>
    </row>
    <row r="15" spans="1:7">
      <c r="D15" s="10" t="s">
        <v>20</v>
      </c>
      <c r="E15" s="11">
        <v>0</v>
      </c>
      <c r="F15" s="11">
        <v>3</v>
      </c>
      <c r="G15" s="12"/>
    </row>
    <row r="16" spans="1:7" ht="14" thickBot="1">
      <c r="A16" s="134" t="s">
        <v>21</v>
      </c>
      <c r="B16" s="135"/>
      <c r="C16" s="16"/>
      <c r="D16" s="10" t="s">
        <v>22</v>
      </c>
      <c r="E16" s="11">
        <v>0</v>
      </c>
      <c r="F16" s="11">
        <v>0</v>
      </c>
      <c r="G16" s="12"/>
    </row>
    <row r="17" spans="1:7" ht="14" thickTop="1">
      <c r="A17" s="21" t="s">
        <v>23</v>
      </c>
      <c r="B17" s="22">
        <v>182725</v>
      </c>
      <c r="C17" s="16"/>
      <c r="D17" s="23"/>
      <c r="E17" s="24"/>
      <c r="F17" s="24"/>
      <c r="G17" s="12"/>
    </row>
    <row r="18" spans="1:7">
      <c r="A18" s="21"/>
      <c r="B18" s="22"/>
      <c r="C18" s="16"/>
      <c r="D18" s="7" t="s">
        <v>24</v>
      </c>
      <c r="E18" s="8" t="s">
        <v>5</v>
      </c>
      <c r="F18" s="8" t="s">
        <v>6</v>
      </c>
      <c r="G18" s="12"/>
    </row>
    <row r="19" spans="1:7" ht="14" thickBot="1">
      <c r="A19" s="128" t="s">
        <v>25</v>
      </c>
      <c r="B19" s="129"/>
      <c r="C19" s="16"/>
      <c r="D19" s="10" t="s">
        <v>26</v>
      </c>
      <c r="E19" s="11">
        <v>5172</v>
      </c>
      <c r="F19" s="11" t="s">
        <v>27</v>
      </c>
      <c r="G19" s="12"/>
    </row>
    <row r="20" spans="1:7" ht="14" thickTop="1">
      <c r="A20" s="21"/>
      <c r="B20" s="3"/>
      <c r="C20" s="16"/>
      <c r="D20" s="10" t="s">
        <v>28</v>
      </c>
      <c r="E20" s="11">
        <v>7446</v>
      </c>
      <c r="F20" s="11" t="s">
        <v>27</v>
      </c>
      <c r="G20" s="12"/>
    </row>
    <row r="21" spans="1:7" ht="14" thickBot="1">
      <c r="A21" s="25" t="s">
        <v>29</v>
      </c>
      <c r="B21" s="26">
        <f>292157.99-B17</f>
        <v>109432.98999999999</v>
      </c>
      <c r="C21" s="16"/>
      <c r="D21" s="10" t="s">
        <v>30</v>
      </c>
      <c r="E21" s="11">
        <v>6158</v>
      </c>
      <c r="F21" s="11" t="s">
        <v>27</v>
      </c>
      <c r="G21" s="12"/>
    </row>
    <row r="22" spans="1:7" ht="14" thickTop="1">
      <c r="A22" s="27"/>
      <c r="B22" s="28"/>
      <c r="C22" s="16"/>
      <c r="D22" s="10" t="s">
        <v>31</v>
      </c>
      <c r="E22" s="11">
        <v>1921</v>
      </c>
      <c r="F22" s="11" t="s">
        <v>27</v>
      </c>
      <c r="G22" s="12"/>
    </row>
    <row r="23" spans="1:7">
      <c r="A23" s="25" t="s">
        <v>32</v>
      </c>
      <c r="B23" s="6"/>
      <c r="C23" s="16"/>
      <c r="D23" s="23"/>
      <c r="E23" s="24"/>
      <c r="F23" s="24"/>
      <c r="G23" s="12"/>
    </row>
    <row r="24" spans="1:7">
      <c r="A24" s="21" t="s">
        <v>33</v>
      </c>
      <c r="B24" s="6">
        <v>31000</v>
      </c>
      <c r="D24" s="7" t="s">
        <v>34</v>
      </c>
      <c r="E24" s="8" t="s">
        <v>5</v>
      </c>
      <c r="F24" s="8" t="s">
        <v>6</v>
      </c>
      <c r="G24" s="9"/>
    </row>
    <row r="25" spans="1:7">
      <c r="A25" s="21" t="s">
        <v>35</v>
      </c>
      <c r="B25" s="6">
        <v>1000</v>
      </c>
      <c r="D25" s="10" t="s">
        <v>36</v>
      </c>
      <c r="E25" s="29">
        <v>0.45</v>
      </c>
      <c r="F25" s="29">
        <v>0.56999999999999995</v>
      </c>
      <c r="G25" s="9"/>
    </row>
    <row r="26" spans="1:7" s="16" customFormat="1">
      <c r="A26" s="21" t="s">
        <v>37</v>
      </c>
      <c r="B26" s="6">
        <v>20000</v>
      </c>
      <c r="D26" s="10" t="s">
        <v>38</v>
      </c>
      <c r="E26" s="29" t="s">
        <v>27</v>
      </c>
      <c r="F26" s="29" t="s">
        <v>27</v>
      </c>
    </row>
    <row r="27" spans="1:7" s="16" customFormat="1">
      <c r="A27" s="21" t="s">
        <v>39</v>
      </c>
      <c r="B27" s="3">
        <v>9950</v>
      </c>
      <c r="D27" s="10" t="s">
        <v>40</v>
      </c>
      <c r="E27" s="11">
        <v>135</v>
      </c>
      <c r="F27" s="11" t="s">
        <v>41</v>
      </c>
    </row>
    <row r="28" spans="1:7" s="16" customFormat="1">
      <c r="A28" s="21" t="s">
        <v>42</v>
      </c>
      <c r="B28" s="3">
        <v>30000</v>
      </c>
      <c r="D28" s="10" t="s">
        <v>43</v>
      </c>
      <c r="E28" s="11">
        <v>0</v>
      </c>
      <c r="F28" s="11">
        <v>4</v>
      </c>
    </row>
    <row r="29" spans="1:7" s="16" customFormat="1" ht="14.25" customHeight="1">
      <c r="A29" s="21" t="s">
        <v>44</v>
      </c>
      <c r="B29" s="3">
        <v>50000</v>
      </c>
      <c r="D29" s="10" t="s">
        <v>45</v>
      </c>
      <c r="E29" s="11">
        <v>5</v>
      </c>
      <c r="F29" s="11">
        <v>4</v>
      </c>
    </row>
    <row r="30" spans="1:7" s="16" customFormat="1" ht="14.25" customHeight="1" thickBot="1">
      <c r="A30" s="25" t="s">
        <v>46</v>
      </c>
      <c r="B30" s="30">
        <f>SUM(B24:B29)</f>
        <v>141950</v>
      </c>
      <c r="D30" s="31"/>
      <c r="E30" s="24"/>
      <c r="F30" s="24"/>
    </row>
    <row r="31" spans="1:7" s="16" customFormat="1" ht="14.25" customHeight="1" thickTop="1">
      <c r="A31" s="32"/>
      <c r="B31" s="33"/>
      <c r="D31" s="12"/>
      <c r="E31" s="46"/>
      <c r="F31" s="46"/>
    </row>
    <row r="32" spans="1:7" s="16" customFormat="1" ht="14.25" customHeight="1">
      <c r="A32" s="34"/>
      <c r="B32" s="34"/>
    </row>
    <row r="33" spans="1:4" s="16" customFormat="1">
      <c r="A33" s="35"/>
      <c r="B33" s="36"/>
      <c r="D33" s="37"/>
    </row>
    <row r="34" spans="1:4" s="16" customFormat="1">
      <c r="A34" s="38"/>
      <c r="B34" s="38"/>
    </row>
    <row r="35" spans="1:4" s="16" customFormat="1">
      <c r="A35" s="38"/>
      <c r="B35" s="38"/>
    </row>
    <row r="36" spans="1:4" s="16" customFormat="1">
      <c r="A36" s="39"/>
      <c r="B36" s="40"/>
    </row>
    <row r="37" spans="1:4" s="16" customFormat="1">
      <c r="A37" s="39"/>
      <c r="B37" s="40"/>
    </row>
    <row r="38" spans="1:4" s="16" customFormat="1">
      <c r="A38" s="39"/>
      <c r="B38" s="40"/>
    </row>
    <row r="39" spans="1:4" s="16" customFormat="1">
      <c r="A39" s="39"/>
      <c r="B39" s="40"/>
    </row>
    <row r="40" spans="1:4" s="16" customFormat="1">
      <c r="A40" s="41"/>
      <c r="B40" s="42"/>
    </row>
    <row r="41" spans="1:4" s="16" customFormat="1">
      <c r="A41" s="39"/>
      <c r="B41" s="40"/>
    </row>
    <row r="42" spans="1:4" s="16" customFormat="1">
      <c r="A42" s="39"/>
      <c r="B42" s="40"/>
    </row>
    <row r="43" spans="1:4" s="16" customFormat="1">
      <c r="A43" s="43"/>
      <c r="B43" s="44"/>
    </row>
    <row r="44" spans="1:4" s="16" customFormat="1">
      <c r="A44" s="19"/>
      <c r="B44" s="19"/>
    </row>
    <row r="45" spans="1:4" s="16" customFormat="1">
      <c r="A45" s="19"/>
      <c r="B45" s="45"/>
    </row>
    <row r="46" spans="1:4" s="16" customFormat="1">
      <c r="A46" s="19"/>
      <c r="B46" s="19"/>
    </row>
    <row r="47" spans="1:4" s="16" customFormat="1"/>
  </sheetData>
  <mergeCells count="6">
    <mergeCell ref="A19:B19"/>
    <mergeCell ref="A1:B1"/>
    <mergeCell ref="A2:B2"/>
    <mergeCell ref="A4:B4"/>
    <mergeCell ref="D4:F4"/>
    <mergeCell ref="A16:B16"/>
  </mergeCells>
  <pageMargins left="0.7" right="0.7" top="0.5" bottom="0.5" header="0.3" footer="0.3"/>
  <pageSetup scale="9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F70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F2" sqref="F2"/>
    </sheetView>
  </sheetViews>
  <sheetFormatPr baseColWidth="10" defaultColWidth="8.83203125" defaultRowHeight="14" x14ac:dyDescent="0"/>
  <cols>
    <col min="1" max="4" width="3" style="75" customWidth="1"/>
    <col min="5" max="5" width="31.33203125" style="75" customWidth="1"/>
    <col min="6" max="6" width="12.6640625" style="76" bestFit="1" customWidth="1"/>
  </cols>
  <sheetData>
    <row r="1" spans="1:6" s="57" customFormat="1" ht="15" thickBot="1">
      <c r="A1" s="78"/>
      <c r="B1" s="78"/>
      <c r="C1" s="78"/>
      <c r="D1" s="78"/>
      <c r="E1" s="78"/>
      <c r="F1" s="89" t="s">
        <v>201</v>
      </c>
    </row>
    <row r="2" spans="1:6" ht="15" thickTop="1">
      <c r="A2" s="58" t="s">
        <v>202</v>
      </c>
      <c r="B2" s="58"/>
      <c r="C2" s="58"/>
      <c r="D2" s="58"/>
      <c r="E2" s="58"/>
      <c r="F2" s="90"/>
    </row>
    <row r="3" spans="1:6">
      <c r="A3" s="58"/>
      <c r="B3" s="58" t="s">
        <v>203</v>
      </c>
      <c r="C3" s="58"/>
      <c r="D3" s="58"/>
      <c r="E3" s="58"/>
      <c r="F3" s="90"/>
    </row>
    <row r="4" spans="1:6">
      <c r="A4" s="58"/>
      <c r="B4" s="58"/>
      <c r="C4" s="58" t="s">
        <v>204</v>
      </c>
      <c r="D4" s="58"/>
      <c r="E4" s="58"/>
      <c r="F4" s="90"/>
    </row>
    <row r="5" spans="1:6">
      <c r="A5" s="58"/>
      <c r="B5" s="58"/>
      <c r="C5" s="58"/>
      <c r="D5" s="58" t="s">
        <v>205</v>
      </c>
      <c r="E5" s="58"/>
      <c r="F5" s="90">
        <v>161439.39000000001</v>
      </c>
    </row>
    <row r="6" spans="1:6">
      <c r="A6" s="58"/>
      <c r="B6" s="58"/>
      <c r="C6" s="58"/>
      <c r="D6" s="58" t="s">
        <v>206</v>
      </c>
      <c r="E6" s="58"/>
      <c r="F6" s="90">
        <v>35608.949999999997</v>
      </c>
    </row>
    <row r="7" spans="1:6">
      <c r="A7" s="58"/>
      <c r="B7" s="58"/>
      <c r="C7" s="58"/>
      <c r="D7" s="58" t="s">
        <v>207</v>
      </c>
      <c r="E7" s="58"/>
      <c r="F7" s="90">
        <v>25020.78</v>
      </c>
    </row>
    <row r="8" spans="1:6" ht="15" thickBot="1">
      <c r="A8" s="58"/>
      <c r="B8" s="58"/>
      <c r="C8" s="58"/>
      <c r="D8" s="58" t="s">
        <v>208</v>
      </c>
      <c r="E8" s="58"/>
      <c r="F8" s="91">
        <v>292157.99</v>
      </c>
    </row>
    <row r="9" spans="1:6">
      <c r="A9" s="58"/>
      <c r="B9" s="58"/>
      <c r="C9" s="58" t="s">
        <v>209</v>
      </c>
      <c r="D9" s="58"/>
      <c r="E9" s="58"/>
      <c r="F9" s="90">
        <f>ROUND(SUM(F4:F8),5)</f>
        <v>514227.11</v>
      </c>
    </row>
    <row r="10" spans="1:6">
      <c r="A10" s="58"/>
      <c r="B10" s="58"/>
      <c r="C10" s="58" t="s">
        <v>210</v>
      </c>
      <c r="D10" s="58"/>
      <c r="E10" s="58"/>
      <c r="F10" s="90"/>
    </row>
    <row r="11" spans="1:6">
      <c r="A11" s="58"/>
      <c r="B11" s="58"/>
      <c r="C11" s="58"/>
      <c r="D11" s="58" t="s">
        <v>211</v>
      </c>
      <c r="E11" s="58"/>
      <c r="F11" s="90">
        <v>97498.26</v>
      </c>
    </row>
    <row r="12" spans="1:6">
      <c r="A12" s="58"/>
      <c r="B12" s="58"/>
      <c r="C12" s="58"/>
      <c r="D12" s="58" t="s">
        <v>212</v>
      </c>
      <c r="E12" s="58"/>
      <c r="F12" s="90">
        <v>33999</v>
      </c>
    </row>
    <row r="13" spans="1:6">
      <c r="A13" s="58"/>
      <c r="B13" s="58"/>
      <c r="C13" s="58"/>
      <c r="D13" s="58" t="s">
        <v>213</v>
      </c>
      <c r="E13" s="58"/>
      <c r="F13" s="90">
        <v>136547</v>
      </c>
    </row>
    <row r="14" spans="1:6" ht="15" thickBot="1">
      <c r="A14" s="58"/>
      <c r="B14" s="58"/>
      <c r="C14" s="58"/>
      <c r="D14" s="58" t="s">
        <v>214</v>
      </c>
      <c r="E14" s="58"/>
      <c r="F14" s="91">
        <v>-1650</v>
      </c>
    </row>
    <row r="15" spans="1:6">
      <c r="A15" s="58"/>
      <c r="B15" s="58"/>
      <c r="C15" s="58" t="s">
        <v>215</v>
      </c>
      <c r="D15" s="58"/>
      <c r="E15" s="58"/>
      <c r="F15" s="90">
        <f>ROUND(SUM(F10:F14),5)</f>
        <v>266394.26</v>
      </c>
    </row>
    <row r="16" spans="1:6">
      <c r="A16" s="58"/>
      <c r="B16" s="58"/>
      <c r="C16" s="58" t="s">
        <v>216</v>
      </c>
      <c r="D16" s="58"/>
      <c r="E16" s="58"/>
      <c r="F16" s="90"/>
    </row>
    <row r="17" spans="1:6">
      <c r="A17" s="58"/>
      <c r="B17" s="58"/>
      <c r="C17" s="58"/>
      <c r="D17" s="58" t="s">
        <v>217</v>
      </c>
      <c r="E17" s="58"/>
      <c r="F17" s="90">
        <v>445.92</v>
      </c>
    </row>
    <row r="18" spans="1:6">
      <c r="A18" s="58"/>
      <c r="B18" s="58"/>
      <c r="C18" s="58"/>
      <c r="D18" s="58" t="s">
        <v>218</v>
      </c>
      <c r="E18" s="58"/>
      <c r="F18" s="90">
        <v>11464.72</v>
      </c>
    </row>
    <row r="19" spans="1:6">
      <c r="A19" s="58"/>
      <c r="B19" s="58"/>
      <c r="C19" s="58"/>
      <c r="D19" s="58" t="s">
        <v>219</v>
      </c>
      <c r="E19" s="58"/>
      <c r="F19" s="90">
        <v>12371.27</v>
      </c>
    </row>
    <row r="20" spans="1:6">
      <c r="A20" s="58"/>
      <c r="B20" s="58"/>
      <c r="C20" s="58"/>
      <c r="D20" s="58" t="s">
        <v>220</v>
      </c>
      <c r="E20" s="58"/>
      <c r="F20" s="90">
        <v>3738.09</v>
      </c>
    </row>
    <row r="21" spans="1:6" ht="15" thickBot="1">
      <c r="A21" s="58"/>
      <c r="B21" s="58"/>
      <c r="C21" s="58"/>
      <c r="D21" s="58" t="s">
        <v>221</v>
      </c>
      <c r="E21" s="58"/>
      <c r="F21" s="92">
        <v>50000</v>
      </c>
    </row>
    <row r="22" spans="1:6" ht="15" thickBot="1">
      <c r="A22" s="58"/>
      <c r="B22" s="58"/>
      <c r="C22" s="58" t="s">
        <v>222</v>
      </c>
      <c r="D22" s="58"/>
      <c r="E22" s="58"/>
      <c r="F22" s="93">
        <f>ROUND(SUM(F16:F21),5)</f>
        <v>78020</v>
      </c>
    </row>
    <row r="23" spans="1:6">
      <c r="A23" s="58"/>
      <c r="B23" s="58" t="s">
        <v>223</v>
      </c>
      <c r="C23" s="58"/>
      <c r="D23" s="58"/>
      <c r="E23" s="58"/>
      <c r="F23" s="90">
        <f>ROUND(F3+F9+F15+F22,5)</f>
        <v>858641.37</v>
      </c>
    </row>
    <row r="24" spans="1:6">
      <c r="A24" s="58"/>
      <c r="B24" s="58" t="s">
        <v>224</v>
      </c>
      <c r="C24" s="58"/>
      <c r="D24" s="58"/>
      <c r="E24" s="58"/>
      <c r="F24" s="90"/>
    </row>
    <row r="25" spans="1:6">
      <c r="A25" s="58"/>
      <c r="B25" s="58"/>
      <c r="C25" s="58" t="s">
        <v>225</v>
      </c>
      <c r="D25" s="58"/>
      <c r="E25" s="58"/>
      <c r="F25" s="90">
        <v>40851.339999999997</v>
      </c>
    </row>
    <row r="26" spans="1:6">
      <c r="A26" s="58"/>
      <c r="B26" s="58"/>
      <c r="C26" s="58" t="s">
        <v>226</v>
      </c>
      <c r="D26" s="58"/>
      <c r="E26" s="58"/>
      <c r="F26" s="90">
        <v>106700</v>
      </c>
    </row>
    <row r="27" spans="1:6">
      <c r="A27" s="58"/>
      <c r="B27" s="58"/>
      <c r="C27" s="58" t="s">
        <v>227</v>
      </c>
      <c r="D27" s="58"/>
      <c r="E27" s="58"/>
      <c r="F27" s="90">
        <v>417202.5</v>
      </c>
    </row>
    <row r="28" spans="1:6">
      <c r="A28" s="58"/>
      <c r="B28" s="58"/>
      <c r="C28" s="58" t="s">
        <v>228</v>
      </c>
      <c r="D28" s="58"/>
      <c r="E28" s="58"/>
      <c r="F28" s="90">
        <v>1688678.63</v>
      </c>
    </row>
    <row r="29" spans="1:6">
      <c r="A29" s="58"/>
      <c r="B29" s="58"/>
      <c r="C29" s="58" t="s">
        <v>229</v>
      </c>
      <c r="D29" s="58"/>
      <c r="E29" s="58"/>
      <c r="F29" s="90">
        <v>146386.5</v>
      </c>
    </row>
    <row r="30" spans="1:6">
      <c r="A30" s="58"/>
      <c r="B30" s="58"/>
      <c r="C30" s="58" t="s">
        <v>230</v>
      </c>
      <c r="D30" s="58"/>
      <c r="E30" s="58"/>
      <c r="F30" s="90">
        <v>21167.29</v>
      </c>
    </row>
    <row r="31" spans="1:6" ht="15" thickBot="1">
      <c r="A31" s="58"/>
      <c r="B31" s="58"/>
      <c r="C31" s="58" t="s">
        <v>231</v>
      </c>
      <c r="D31" s="58"/>
      <c r="E31" s="58"/>
      <c r="F31" s="92">
        <v>-998598.16</v>
      </c>
    </row>
    <row r="32" spans="1:6" ht="15" thickBot="1">
      <c r="A32" s="58"/>
      <c r="B32" s="58" t="s">
        <v>232</v>
      </c>
      <c r="C32" s="58"/>
      <c r="D32" s="58"/>
      <c r="E32" s="58"/>
      <c r="F32" s="94">
        <f>ROUND(SUM(F24:F31),5)</f>
        <v>1422388.1</v>
      </c>
    </row>
    <row r="33" spans="1:6" s="74" customFormat="1" ht="13" thickBot="1">
      <c r="A33" s="58" t="s">
        <v>233</v>
      </c>
      <c r="B33" s="58"/>
      <c r="C33" s="58"/>
      <c r="D33" s="58"/>
      <c r="E33" s="58"/>
      <c r="F33" s="95">
        <f>ROUND(F2+F23+F32,5)</f>
        <v>2281029.4700000002</v>
      </c>
    </row>
    <row r="34" spans="1:6" ht="15" thickTop="1">
      <c r="A34" s="58" t="s">
        <v>234</v>
      </c>
      <c r="B34" s="58"/>
      <c r="C34" s="58"/>
      <c r="D34" s="58"/>
      <c r="E34" s="58"/>
      <c r="F34" s="90"/>
    </row>
    <row r="35" spans="1:6">
      <c r="A35" s="58"/>
      <c r="B35" s="58" t="s">
        <v>235</v>
      </c>
      <c r="C35" s="58"/>
      <c r="D35" s="58"/>
      <c r="E35" s="58"/>
      <c r="F35" s="90"/>
    </row>
    <row r="36" spans="1:6">
      <c r="A36" s="58"/>
      <c r="B36" s="58"/>
      <c r="C36" s="58" t="s">
        <v>236</v>
      </c>
      <c r="D36" s="58"/>
      <c r="E36" s="58"/>
      <c r="F36" s="90"/>
    </row>
    <row r="37" spans="1:6">
      <c r="A37" s="58"/>
      <c r="B37" s="58"/>
      <c r="C37" s="58"/>
      <c r="D37" s="58" t="s">
        <v>237</v>
      </c>
      <c r="E37" s="58"/>
      <c r="F37" s="90"/>
    </row>
    <row r="38" spans="1:6" ht="15" thickBot="1">
      <c r="A38" s="58"/>
      <c r="B38" s="58"/>
      <c r="C38" s="58"/>
      <c r="D38" s="58"/>
      <c r="E38" s="58" t="s">
        <v>238</v>
      </c>
      <c r="F38" s="91">
        <v>32851.199999999997</v>
      </c>
    </row>
    <row r="39" spans="1:6">
      <c r="A39" s="58"/>
      <c r="B39" s="58"/>
      <c r="C39" s="58"/>
      <c r="D39" s="58" t="s">
        <v>239</v>
      </c>
      <c r="E39" s="58"/>
      <c r="F39" s="90">
        <f>ROUND(SUM(F37:F38),5)</f>
        <v>32851.199999999997</v>
      </c>
    </row>
    <row r="40" spans="1:6">
      <c r="A40" s="58"/>
      <c r="B40" s="58"/>
      <c r="C40" s="58"/>
      <c r="D40" s="58" t="s">
        <v>240</v>
      </c>
      <c r="E40" s="58"/>
      <c r="F40" s="90"/>
    </row>
    <row r="41" spans="1:6">
      <c r="A41" s="58"/>
      <c r="B41" s="58"/>
      <c r="C41" s="58"/>
      <c r="D41" s="58"/>
      <c r="E41" s="58" t="s">
        <v>241</v>
      </c>
      <c r="F41" s="90">
        <v>413</v>
      </c>
    </row>
    <row r="42" spans="1:6">
      <c r="A42" s="58"/>
      <c r="B42" s="58"/>
      <c r="C42" s="58"/>
      <c r="D42" s="58"/>
      <c r="E42" s="58" t="s">
        <v>242</v>
      </c>
      <c r="F42" s="90">
        <v>381.4</v>
      </c>
    </row>
    <row r="43" spans="1:6" ht="15" thickBot="1">
      <c r="A43" s="58"/>
      <c r="B43" s="58"/>
      <c r="C43" s="58"/>
      <c r="D43" s="58"/>
      <c r="E43" s="58" t="s">
        <v>243</v>
      </c>
      <c r="F43" s="91">
        <v>2.4300000000000002</v>
      </c>
    </row>
    <row r="44" spans="1:6">
      <c r="A44" s="58"/>
      <c r="B44" s="58"/>
      <c r="C44" s="58"/>
      <c r="D44" s="58" t="s">
        <v>244</v>
      </c>
      <c r="E44" s="58"/>
      <c r="F44" s="90">
        <f>ROUND(SUM(F40:F43),5)</f>
        <v>796.83</v>
      </c>
    </row>
    <row r="45" spans="1:6">
      <c r="A45" s="58"/>
      <c r="B45" s="58"/>
      <c r="C45" s="58"/>
      <c r="D45" s="58" t="s">
        <v>245</v>
      </c>
      <c r="E45" s="58"/>
      <c r="F45" s="90"/>
    </row>
    <row r="46" spans="1:6">
      <c r="A46" s="58"/>
      <c r="B46" s="58"/>
      <c r="C46" s="58"/>
      <c r="D46" s="58"/>
      <c r="E46" s="58" t="s">
        <v>246</v>
      </c>
      <c r="F46" s="90">
        <v>364.33</v>
      </c>
    </row>
    <row r="47" spans="1:6">
      <c r="A47" s="58"/>
      <c r="B47" s="58"/>
      <c r="C47" s="58"/>
      <c r="D47" s="58"/>
      <c r="E47" s="58" t="s">
        <v>247</v>
      </c>
      <c r="F47" s="90">
        <v>81670</v>
      </c>
    </row>
    <row r="48" spans="1:6">
      <c r="A48" s="58"/>
      <c r="B48" s="58"/>
      <c r="C48" s="58"/>
      <c r="D48" s="58"/>
      <c r="E48" s="58" t="s">
        <v>248</v>
      </c>
      <c r="F48" s="90">
        <v>7119</v>
      </c>
    </row>
    <row r="49" spans="1:6">
      <c r="A49" s="58"/>
      <c r="B49" s="58"/>
      <c r="C49" s="58"/>
      <c r="D49" s="58"/>
      <c r="E49" s="58" t="s">
        <v>249</v>
      </c>
      <c r="F49" s="90">
        <v>5673.83</v>
      </c>
    </row>
    <row r="50" spans="1:6">
      <c r="A50" s="58"/>
      <c r="B50" s="58"/>
      <c r="C50" s="58"/>
      <c r="D50" s="58"/>
      <c r="E50" s="58" t="s">
        <v>250</v>
      </c>
      <c r="F50" s="90">
        <v>20853.36</v>
      </c>
    </row>
    <row r="51" spans="1:6">
      <c r="A51" s="58"/>
      <c r="B51" s="58"/>
      <c r="C51" s="58"/>
      <c r="D51" s="58"/>
      <c r="E51" s="58" t="s">
        <v>251</v>
      </c>
      <c r="F51" s="90">
        <v>18486.150000000001</v>
      </c>
    </row>
    <row r="52" spans="1:6">
      <c r="A52" s="58"/>
      <c r="B52" s="58"/>
      <c r="C52" s="58"/>
      <c r="D52" s="58"/>
      <c r="E52" s="58" t="s">
        <v>252</v>
      </c>
      <c r="F52" s="90">
        <v>2322.06</v>
      </c>
    </row>
    <row r="53" spans="1:6" ht="15" thickBot="1">
      <c r="A53" s="58"/>
      <c r="B53" s="58"/>
      <c r="C53" s="58"/>
      <c r="D53" s="58"/>
      <c r="E53" s="58" t="s">
        <v>253</v>
      </c>
      <c r="F53" s="92">
        <v>21873.53</v>
      </c>
    </row>
    <row r="54" spans="1:6" ht="15" thickBot="1">
      <c r="A54" s="58"/>
      <c r="B54" s="58"/>
      <c r="C54" s="58"/>
      <c r="D54" s="58" t="s">
        <v>254</v>
      </c>
      <c r="E54" s="58"/>
      <c r="F54" s="93">
        <f>ROUND(SUM(F45:F53),5)</f>
        <v>158362.26</v>
      </c>
    </row>
    <row r="55" spans="1:6">
      <c r="A55" s="58"/>
      <c r="B55" s="58"/>
      <c r="C55" s="58" t="s">
        <v>255</v>
      </c>
      <c r="D55" s="58"/>
      <c r="E55" s="58"/>
      <c r="F55" s="90">
        <f>ROUND(F36+F39+F44+F54,5)</f>
        <v>192010.29</v>
      </c>
    </row>
    <row r="56" spans="1:6">
      <c r="A56" s="58"/>
      <c r="B56" s="58"/>
      <c r="C56" s="58" t="s">
        <v>256</v>
      </c>
      <c r="D56" s="58"/>
      <c r="E56" s="58"/>
      <c r="F56" s="90"/>
    </row>
    <row r="57" spans="1:6" ht="15" thickBot="1">
      <c r="A57" s="58"/>
      <c r="B57" s="58"/>
      <c r="C57" s="58"/>
      <c r="D57" s="58" t="s">
        <v>257</v>
      </c>
      <c r="E57" s="58"/>
      <c r="F57" s="92">
        <v>318544.82</v>
      </c>
    </row>
    <row r="58" spans="1:6" ht="15" thickBot="1">
      <c r="A58" s="58"/>
      <c r="B58" s="58"/>
      <c r="C58" s="58" t="s">
        <v>258</v>
      </c>
      <c r="D58" s="58"/>
      <c r="E58" s="58"/>
      <c r="F58" s="93">
        <f>ROUND(SUM(F56:F57),5)</f>
        <v>318544.82</v>
      </c>
    </row>
    <row r="59" spans="1:6">
      <c r="A59" s="58"/>
      <c r="B59" s="58" t="s">
        <v>259</v>
      </c>
      <c r="C59" s="58"/>
      <c r="D59" s="58"/>
      <c r="E59" s="58"/>
      <c r="F59" s="90">
        <f>ROUND(F35+F55+F58,5)</f>
        <v>510555.11</v>
      </c>
    </row>
    <row r="60" spans="1:6">
      <c r="A60" s="58"/>
      <c r="B60" s="58" t="s">
        <v>260</v>
      </c>
      <c r="C60" s="58"/>
      <c r="D60" s="58"/>
      <c r="E60" s="58"/>
      <c r="F60" s="90"/>
    </row>
    <row r="61" spans="1:6">
      <c r="A61" s="58"/>
      <c r="B61" s="58"/>
      <c r="C61" s="58" t="s">
        <v>261</v>
      </c>
      <c r="D61" s="58"/>
      <c r="E61" s="58"/>
      <c r="F61" s="90">
        <v>322.02</v>
      </c>
    </row>
    <row r="62" spans="1:6">
      <c r="A62" s="58"/>
      <c r="B62" s="58"/>
      <c r="C62" s="58" t="s">
        <v>262</v>
      </c>
      <c r="D62" s="58"/>
      <c r="E62" s="58"/>
      <c r="F62" s="90">
        <v>-224207.01</v>
      </c>
    </row>
    <row r="63" spans="1:6">
      <c r="A63" s="58"/>
      <c r="B63" s="58"/>
      <c r="C63" s="58" t="s">
        <v>263</v>
      </c>
      <c r="D63" s="58"/>
      <c r="E63" s="58"/>
      <c r="F63" s="90">
        <v>1346796.95</v>
      </c>
    </row>
    <row r="64" spans="1:6">
      <c r="A64" s="58"/>
      <c r="B64" s="58"/>
      <c r="C64" s="58" t="s">
        <v>264</v>
      </c>
      <c r="D64" s="58"/>
      <c r="E64" s="58"/>
      <c r="F64" s="90">
        <v>142152</v>
      </c>
    </row>
    <row r="65" spans="1:6">
      <c r="A65" s="58"/>
      <c r="B65" s="58"/>
      <c r="C65" s="58" t="s">
        <v>265</v>
      </c>
      <c r="D65" s="58"/>
      <c r="E65" s="58"/>
      <c r="F65" s="90">
        <v>218312.73</v>
      </c>
    </row>
    <row r="66" spans="1:6">
      <c r="A66" s="58"/>
      <c r="B66" s="58"/>
      <c r="C66" s="58" t="s">
        <v>266</v>
      </c>
      <c r="D66" s="58"/>
      <c r="E66" s="58"/>
      <c r="F66" s="90">
        <v>179325</v>
      </c>
    </row>
    <row r="67" spans="1:6" ht="15" thickBot="1">
      <c r="A67" s="58"/>
      <c r="B67" s="58"/>
      <c r="C67" s="58" t="s">
        <v>196</v>
      </c>
      <c r="D67" s="58"/>
      <c r="E67" s="58"/>
      <c r="F67" s="92">
        <v>107772.67</v>
      </c>
    </row>
    <row r="68" spans="1:6" ht="15" thickBot="1">
      <c r="A68" s="58"/>
      <c r="B68" s="58" t="s">
        <v>267</v>
      </c>
      <c r="C68" s="58"/>
      <c r="D68" s="58"/>
      <c r="E68" s="58"/>
      <c r="F68" s="94">
        <f>ROUND(SUM(F60:F67),5)</f>
        <v>1770474.36</v>
      </c>
    </row>
    <row r="69" spans="1:6" s="74" customFormat="1" ht="13" thickBot="1">
      <c r="A69" s="58" t="s">
        <v>268</v>
      </c>
      <c r="B69" s="58"/>
      <c r="C69" s="58"/>
      <c r="D69" s="58"/>
      <c r="E69" s="58"/>
      <c r="F69" s="95">
        <f>ROUND(F34+F59+F68,5)</f>
        <v>2281029.4700000002</v>
      </c>
    </row>
    <row r="70" spans="1:6" ht="15" thickTop="1"/>
  </sheetData>
  <pageMargins left="0.2" right="0.2" top="1" bottom="0.75" header="0.1" footer="0.3"/>
  <pageSetup orientation="portrait"/>
  <headerFooter>
    <oddHeader>&amp;L&amp;"Arial,Bold"&amp;8 12:42 PM
&amp;"Arial,Regular"&amp;10 01/04/19
&amp;"Arial,Bold"&amp;8 Accrual Basis&amp;C&amp;"Arial,Regular"&amp;14 Textile Center of Minnesota
&amp;"Arial,Regular"&amp;14 Balance Sheet
&amp;"Arial,Regular"&amp;12 As of December 31, 2018</oddHeader>
    <oddFooter>&amp;R&amp;"Arial,Regular"&amp;10 Page &amp;P of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/>
  <dimension ref="A1:Y48"/>
  <sheetViews>
    <sheetView workbookViewId="0">
      <pane xSplit="5" ySplit="2" topLeftCell="F4" activePane="bottomRight" state="frozenSplit"/>
      <selection pane="topRight" activeCell="F1" sqref="F1"/>
      <selection pane="bottomLeft" activeCell="A3" sqref="A3"/>
      <selection pane="bottomRight" activeCell="R5" sqref="R5"/>
    </sheetView>
  </sheetViews>
  <sheetFormatPr baseColWidth="10" defaultColWidth="8.83203125" defaultRowHeight="14" x14ac:dyDescent="0"/>
  <cols>
    <col min="1" max="4" width="2.6640625" style="75" customWidth="1"/>
    <col min="5" max="5" width="32.5" style="75" customWidth="1"/>
    <col min="6" max="6" width="10.6640625" style="76" bestFit="1" customWidth="1"/>
    <col min="7" max="7" width="2" style="76" customWidth="1"/>
    <col min="8" max="8" width="11.33203125" style="76" bestFit="1" customWidth="1"/>
    <col min="9" max="9" width="2" style="76" customWidth="1"/>
    <col min="10" max="10" width="9.1640625" style="76" bestFit="1" customWidth="1"/>
    <col min="11" max="11" width="2" style="76" customWidth="1"/>
    <col min="12" max="12" width="10.5" style="76" bestFit="1" customWidth="1"/>
    <col min="13" max="13" width="2" style="76" customWidth="1"/>
    <col min="14" max="14" width="11" style="76" bestFit="1" customWidth="1"/>
    <col min="15" max="15" width="2" style="76" customWidth="1"/>
    <col min="16" max="16" width="8.83203125" style="76" bestFit="1" customWidth="1"/>
    <col min="17" max="17" width="2" style="76" customWidth="1"/>
    <col min="18" max="18" width="13.33203125" style="76" customWidth="1"/>
    <col min="19" max="19" width="2" customWidth="1"/>
    <col min="20" max="20" width="11" bestFit="1" customWidth="1"/>
    <col min="21" max="21" width="2.33203125" customWidth="1"/>
    <col min="22" max="22" width="10.1640625" bestFit="1" customWidth="1"/>
    <col min="23" max="23" width="1.6640625" customWidth="1"/>
    <col min="24" max="24" width="12.6640625" customWidth="1"/>
  </cols>
  <sheetData>
    <row r="1" spans="1:24" ht="15" thickBot="1">
      <c r="A1" s="58"/>
      <c r="B1" s="58"/>
      <c r="C1" s="58"/>
      <c r="D1" s="58"/>
      <c r="E1" s="58"/>
      <c r="F1" s="77"/>
      <c r="G1" s="77"/>
      <c r="H1" s="77"/>
      <c r="I1" s="77"/>
      <c r="J1" s="77"/>
      <c r="K1" s="112"/>
      <c r="L1" s="77"/>
      <c r="M1" s="77"/>
      <c r="N1" s="77"/>
      <c r="O1" s="77"/>
      <c r="P1" s="77"/>
      <c r="Q1" s="112"/>
      <c r="R1" s="77"/>
      <c r="T1" s="50">
        <f>9/12</f>
        <v>0.75</v>
      </c>
      <c r="U1" s="112"/>
      <c r="V1" s="48" t="s">
        <v>197</v>
      </c>
      <c r="W1" s="48"/>
      <c r="X1" s="48"/>
    </row>
    <row r="2" spans="1:24" s="57" customFormat="1" ht="30" customHeight="1" thickBot="1">
      <c r="A2" s="78"/>
      <c r="B2" s="78"/>
      <c r="C2" s="78"/>
      <c r="D2" s="78"/>
      <c r="E2" s="78"/>
      <c r="F2" s="79" t="s">
        <v>49</v>
      </c>
      <c r="G2" s="80"/>
      <c r="H2" s="81" t="s">
        <v>50</v>
      </c>
      <c r="I2" s="80"/>
      <c r="J2" s="82" t="s">
        <v>51</v>
      </c>
      <c r="K2" s="83"/>
      <c r="L2" s="79" t="s">
        <v>52</v>
      </c>
      <c r="M2" s="80"/>
      <c r="N2" s="81" t="s">
        <v>53</v>
      </c>
      <c r="O2" s="80"/>
      <c r="P2" s="82" t="s">
        <v>54</v>
      </c>
      <c r="Q2" s="83"/>
      <c r="R2" s="79" t="s">
        <v>55</v>
      </c>
      <c r="S2" s="84"/>
      <c r="T2" s="55" t="s">
        <v>56</v>
      </c>
      <c r="U2" s="83"/>
      <c r="V2" s="85" t="s">
        <v>198</v>
      </c>
      <c r="W2" s="53"/>
      <c r="X2" s="86" t="s">
        <v>199</v>
      </c>
    </row>
    <row r="3" spans="1:24">
      <c r="A3" s="58"/>
      <c r="B3" s="58" t="s">
        <v>57</v>
      </c>
      <c r="C3" s="58"/>
      <c r="D3" s="58"/>
      <c r="E3" s="58"/>
      <c r="F3" s="59"/>
      <c r="G3" s="58"/>
      <c r="H3" s="59"/>
      <c r="I3" s="58"/>
      <c r="J3" s="60"/>
      <c r="K3" s="113"/>
      <c r="L3" s="59"/>
      <c r="M3" s="58"/>
      <c r="N3" s="59"/>
      <c r="O3" s="58"/>
      <c r="P3" s="60"/>
      <c r="Q3" s="113"/>
      <c r="R3" s="59"/>
      <c r="U3" s="113"/>
    </row>
    <row r="4" spans="1:24">
      <c r="A4" s="58"/>
      <c r="B4" s="58"/>
      <c r="C4" s="58"/>
      <c r="D4" s="58" t="s">
        <v>58</v>
      </c>
      <c r="E4" s="58"/>
      <c r="F4" s="59"/>
      <c r="G4" s="58"/>
      <c r="H4" s="59"/>
      <c r="I4" s="58"/>
      <c r="J4" s="60"/>
      <c r="K4" s="113"/>
      <c r="L4" s="115"/>
      <c r="M4" s="47"/>
      <c r="N4" s="115"/>
      <c r="O4" s="47"/>
      <c r="P4" s="61"/>
      <c r="Q4" s="113"/>
      <c r="R4" s="59"/>
      <c r="U4" s="113"/>
      <c r="V4" s="59"/>
    </row>
    <row r="5" spans="1:24">
      <c r="A5" s="58"/>
      <c r="B5" s="58"/>
      <c r="C5" s="58"/>
      <c r="D5" s="58"/>
      <c r="E5" s="47" t="s">
        <v>59</v>
      </c>
      <c r="F5" s="115">
        <v>21510</v>
      </c>
      <c r="G5" s="58"/>
      <c r="H5" s="59">
        <v>30000</v>
      </c>
      <c r="I5" s="58"/>
      <c r="J5" s="60">
        <f>ROUND(IF(H5=0, IF(F5=0, 0, 1), F5/H5),5)</f>
        <v>0.71699999999999997</v>
      </c>
      <c r="K5" s="113"/>
      <c r="L5" s="115">
        <f>312440-L6</f>
        <v>201490</v>
      </c>
      <c r="M5" s="47"/>
      <c r="N5" s="115">
        <f>244140-N7-N6</f>
        <v>188000</v>
      </c>
      <c r="O5" s="47"/>
      <c r="P5" s="61">
        <f>ROUND(IF(N5=0, IF(L5=0, 0, 1), L5/N5),5)</f>
        <v>1.07176</v>
      </c>
      <c r="Q5" s="113"/>
      <c r="R5" s="59">
        <f>284780-R7</f>
        <v>232640</v>
      </c>
      <c r="T5" s="60">
        <f t="shared" ref="T5:T42" si="0">ROUND(IF(R5=0, IF(L5=0, 0, 1), L5/R5),5)</f>
        <v>0.86609999999999998</v>
      </c>
      <c r="U5" s="113"/>
      <c r="V5" s="59">
        <v>178590.09</v>
      </c>
      <c r="X5" s="60">
        <f t="shared" ref="X5:X41" si="1">ROUND(IF(V5=0, IF(L5=0, 0, 1), L5/V5),5)</f>
        <v>1.1282300000000001</v>
      </c>
    </row>
    <row r="6" spans="1:24">
      <c r="A6" s="58"/>
      <c r="B6" s="58"/>
      <c r="C6" s="58"/>
      <c r="D6" s="58"/>
      <c r="E6" s="47" t="s">
        <v>278</v>
      </c>
      <c r="F6" s="115">
        <v>0</v>
      </c>
      <c r="G6" s="58"/>
      <c r="H6" s="59">
        <v>0</v>
      </c>
      <c r="I6" s="58"/>
      <c r="J6" s="60">
        <f>ROUND(IF(H6=0, IF(F6=0, 0, 1), F6/H6),5)</f>
        <v>0</v>
      </c>
      <c r="K6" s="113"/>
      <c r="L6" s="115">
        <v>110950</v>
      </c>
      <c r="M6" s="47"/>
      <c r="N6" s="115">
        <v>15000</v>
      </c>
      <c r="O6" s="47"/>
      <c r="P6" s="61">
        <f>ROUND(IF(N6=0, IF(L6=0, 0, 1), L6/N6),5)</f>
        <v>7.3966700000000003</v>
      </c>
      <c r="Q6" s="113"/>
      <c r="R6" s="59">
        <v>0</v>
      </c>
      <c r="T6" s="60">
        <f t="shared" si="0"/>
        <v>1</v>
      </c>
      <c r="U6" s="113"/>
      <c r="V6" s="59"/>
      <c r="X6" s="60">
        <f t="shared" si="1"/>
        <v>1</v>
      </c>
    </row>
    <row r="7" spans="1:24">
      <c r="A7" s="58"/>
      <c r="B7" s="58"/>
      <c r="C7" s="58"/>
      <c r="D7" s="58"/>
      <c r="E7" s="47" t="s">
        <v>200</v>
      </c>
      <c r="F7" s="115">
        <v>0</v>
      </c>
      <c r="G7" s="58"/>
      <c r="H7" s="59">
        <v>0</v>
      </c>
      <c r="I7" s="58"/>
      <c r="J7" s="60">
        <f t="shared" ref="J7" si="2">ROUND(IF(H7=0, IF(F7=0, 0, 1), F7/H7),5)</f>
        <v>0</v>
      </c>
      <c r="K7" s="113"/>
      <c r="L7" s="115">
        <f>33000+12938</f>
        <v>45938</v>
      </c>
      <c r="M7" s="47"/>
      <c r="N7" s="115">
        <v>41140</v>
      </c>
      <c r="O7" s="47"/>
      <c r="P7" s="61">
        <f t="shared" ref="P7" si="3">ROUND(IF(N7=0, IF(L7=0, 0, 1), L7/N7),5)</f>
        <v>1.11663</v>
      </c>
      <c r="Q7" s="113"/>
      <c r="R7" s="115">
        <v>52140</v>
      </c>
      <c r="T7" s="60">
        <f t="shared" si="0"/>
        <v>0.88105</v>
      </c>
      <c r="U7" s="113"/>
      <c r="V7" s="59"/>
      <c r="X7" s="60">
        <f t="shared" si="1"/>
        <v>1</v>
      </c>
    </row>
    <row r="8" spans="1:24">
      <c r="A8" s="58"/>
      <c r="B8" s="58"/>
      <c r="C8" s="58"/>
      <c r="D8" s="58"/>
      <c r="E8" s="58" t="s">
        <v>66</v>
      </c>
      <c r="F8" s="59">
        <v>33183</v>
      </c>
      <c r="G8" s="58"/>
      <c r="H8" s="59">
        <v>22000</v>
      </c>
      <c r="I8" s="58"/>
      <c r="J8" s="60">
        <f t="shared" ref="J8:J15" si="4">ROUND(IF(H8=0, IF(F8=0, 0, 1), F8/H8),5)</f>
        <v>1.5083200000000001</v>
      </c>
      <c r="K8" s="113"/>
      <c r="L8" s="59">
        <v>120154</v>
      </c>
      <c r="M8" s="58"/>
      <c r="N8" s="59">
        <v>84000</v>
      </c>
      <c r="O8" s="58"/>
      <c r="P8" s="60">
        <f t="shared" ref="P8:P15" si="5">ROUND(IF(N8=0, IF(L8=0, 0, 1), L8/N8),5)</f>
        <v>1.4303999999999999</v>
      </c>
      <c r="Q8" s="113"/>
      <c r="R8" s="59">
        <v>94200</v>
      </c>
      <c r="T8" s="60">
        <f t="shared" si="0"/>
        <v>1.27552</v>
      </c>
      <c r="U8" s="113"/>
      <c r="V8" s="59">
        <v>112383.55</v>
      </c>
      <c r="X8" s="60">
        <f t="shared" si="1"/>
        <v>1.06914</v>
      </c>
    </row>
    <row r="9" spans="1:24">
      <c r="A9" s="58"/>
      <c r="B9" s="58"/>
      <c r="C9" s="58"/>
      <c r="D9" s="58"/>
      <c r="E9" s="58" t="s">
        <v>73</v>
      </c>
      <c r="F9" s="59">
        <v>4635</v>
      </c>
      <c r="G9" s="58"/>
      <c r="H9" s="59">
        <v>5560</v>
      </c>
      <c r="I9" s="58"/>
      <c r="J9" s="60">
        <f t="shared" si="4"/>
        <v>0.83362999999999998</v>
      </c>
      <c r="K9" s="113"/>
      <c r="L9" s="59">
        <v>36375</v>
      </c>
      <c r="M9" s="58"/>
      <c r="N9" s="59">
        <v>42070</v>
      </c>
      <c r="O9" s="58"/>
      <c r="P9" s="60">
        <f t="shared" si="5"/>
        <v>0.86463000000000001</v>
      </c>
      <c r="Q9" s="113"/>
      <c r="R9" s="59">
        <v>54010</v>
      </c>
      <c r="T9" s="60">
        <f t="shared" si="0"/>
        <v>0.67349000000000003</v>
      </c>
      <c r="U9" s="113"/>
      <c r="V9" s="59">
        <v>39105</v>
      </c>
      <c r="X9" s="60">
        <f t="shared" si="1"/>
        <v>0.93018999999999996</v>
      </c>
    </row>
    <row r="10" spans="1:24">
      <c r="A10" s="58"/>
      <c r="B10" s="58"/>
      <c r="C10" s="58"/>
      <c r="D10" s="58"/>
      <c r="E10" s="58" t="s">
        <v>78</v>
      </c>
      <c r="F10" s="59">
        <v>4439</v>
      </c>
      <c r="G10" s="58"/>
      <c r="H10" s="59">
        <v>4097</v>
      </c>
      <c r="I10" s="58"/>
      <c r="J10" s="60">
        <f t="shared" si="4"/>
        <v>1.08348</v>
      </c>
      <c r="K10" s="113"/>
      <c r="L10" s="59">
        <v>52181</v>
      </c>
      <c r="M10" s="58"/>
      <c r="N10" s="59">
        <v>56110</v>
      </c>
      <c r="O10" s="58"/>
      <c r="P10" s="60">
        <f t="shared" si="5"/>
        <v>0.92998000000000003</v>
      </c>
      <c r="Q10" s="113"/>
      <c r="R10" s="59">
        <v>74190</v>
      </c>
      <c r="T10" s="60">
        <f t="shared" si="0"/>
        <v>0.70333999999999997</v>
      </c>
      <c r="U10" s="113"/>
      <c r="V10" s="59">
        <v>62839.9</v>
      </c>
      <c r="X10" s="60">
        <f t="shared" si="1"/>
        <v>0.83038000000000001</v>
      </c>
    </row>
    <row r="11" spans="1:24">
      <c r="A11" s="58"/>
      <c r="B11" s="58"/>
      <c r="C11" s="58"/>
      <c r="D11" s="58"/>
      <c r="E11" s="58" t="s">
        <v>85</v>
      </c>
      <c r="F11" s="59">
        <v>9940</v>
      </c>
      <c r="G11" s="58"/>
      <c r="H11" s="59">
        <v>13586</v>
      </c>
      <c r="I11" s="58"/>
      <c r="J11" s="60">
        <f t="shared" si="4"/>
        <v>0.73163999999999996</v>
      </c>
      <c r="K11" s="113"/>
      <c r="L11" s="59">
        <v>172756</v>
      </c>
      <c r="M11" s="58"/>
      <c r="N11" s="59">
        <v>177771</v>
      </c>
      <c r="O11" s="58"/>
      <c r="P11" s="60">
        <f t="shared" si="5"/>
        <v>0.97179000000000004</v>
      </c>
      <c r="Q11" s="113"/>
      <c r="R11" s="59">
        <v>201333</v>
      </c>
      <c r="T11" s="60">
        <f t="shared" si="0"/>
        <v>0.85806000000000004</v>
      </c>
      <c r="U11" s="113"/>
      <c r="V11" s="59">
        <v>131152.48000000001</v>
      </c>
      <c r="X11" s="60">
        <f t="shared" si="1"/>
        <v>1.31721</v>
      </c>
    </row>
    <row r="12" spans="1:24">
      <c r="A12" s="58"/>
      <c r="B12" s="58"/>
      <c r="C12" s="58"/>
      <c r="D12" s="58"/>
      <c r="E12" s="58" t="s">
        <v>97</v>
      </c>
      <c r="F12" s="59">
        <v>0</v>
      </c>
      <c r="G12" s="58"/>
      <c r="H12" s="59">
        <v>0</v>
      </c>
      <c r="I12" s="58"/>
      <c r="J12" s="60">
        <f t="shared" si="4"/>
        <v>0</v>
      </c>
      <c r="K12" s="113"/>
      <c r="L12" s="59">
        <v>105371</v>
      </c>
      <c r="M12" s="58"/>
      <c r="N12" s="59">
        <v>105450</v>
      </c>
      <c r="O12" s="58"/>
      <c r="P12" s="60">
        <f t="shared" si="5"/>
        <v>0.99924999999999997</v>
      </c>
      <c r="Q12" s="113"/>
      <c r="R12" s="59">
        <v>107150</v>
      </c>
      <c r="T12" s="60">
        <f t="shared" si="0"/>
        <v>0.98340000000000005</v>
      </c>
      <c r="U12" s="113"/>
      <c r="V12" s="59">
        <v>79719.87</v>
      </c>
      <c r="X12" s="60">
        <f t="shared" si="1"/>
        <v>1.3217699999999999</v>
      </c>
    </row>
    <row r="13" spans="1:24">
      <c r="A13" s="58"/>
      <c r="B13" s="58"/>
      <c r="C13" s="58"/>
      <c r="D13" s="58"/>
      <c r="E13" s="58" t="s">
        <v>110</v>
      </c>
      <c r="F13" s="59">
        <v>0</v>
      </c>
      <c r="G13" s="58"/>
      <c r="H13" s="59">
        <v>5</v>
      </c>
      <c r="I13" s="58"/>
      <c r="J13" s="60">
        <f t="shared" si="4"/>
        <v>0</v>
      </c>
      <c r="K13" s="113"/>
      <c r="L13" s="59">
        <v>52</v>
      </c>
      <c r="M13" s="58"/>
      <c r="N13" s="59">
        <v>990</v>
      </c>
      <c r="O13" s="58"/>
      <c r="P13" s="60">
        <f t="shared" si="5"/>
        <v>5.253E-2</v>
      </c>
      <c r="Q13" s="113"/>
      <c r="R13" s="59">
        <v>1000</v>
      </c>
      <c r="T13" s="60">
        <f t="shared" si="0"/>
        <v>5.1999999999999998E-2</v>
      </c>
      <c r="U13" s="113"/>
      <c r="V13" s="59">
        <v>932.86</v>
      </c>
      <c r="X13" s="60">
        <f t="shared" si="1"/>
        <v>5.5739999999999998E-2</v>
      </c>
    </row>
    <row r="14" spans="1:24" ht="15" thickBot="1">
      <c r="A14" s="58"/>
      <c r="B14" s="58"/>
      <c r="C14" s="58"/>
      <c r="D14" s="58"/>
      <c r="E14" s="58" t="s">
        <v>111</v>
      </c>
      <c r="F14" s="62">
        <v>45495</v>
      </c>
      <c r="G14" s="58"/>
      <c r="H14" s="62">
        <v>40661</v>
      </c>
      <c r="I14" s="58"/>
      <c r="J14" s="63">
        <f t="shared" si="4"/>
        <v>1.1188899999999999</v>
      </c>
      <c r="K14" s="113"/>
      <c r="L14" s="62">
        <v>154690</v>
      </c>
      <c r="M14" s="58"/>
      <c r="N14" s="62">
        <v>146031</v>
      </c>
      <c r="O14" s="58"/>
      <c r="P14" s="63">
        <f t="shared" si="5"/>
        <v>1.0592999999999999</v>
      </c>
      <c r="Q14" s="113"/>
      <c r="R14" s="62">
        <v>171710</v>
      </c>
      <c r="T14" s="63">
        <f t="shared" si="0"/>
        <v>0.90088000000000001</v>
      </c>
      <c r="U14" s="113"/>
      <c r="V14" s="62">
        <v>148130.66</v>
      </c>
      <c r="X14" s="63">
        <f t="shared" si="1"/>
        <v>1.0442800000000001</v>
      </c>
    </row>
    <row r="15" spans="1:24">
      <c r="A15" s="58"/>
      <c r="B15" s="58"/>
      <c r="C15" s="58"/>
      <c r="D15" s="58" t="s">
        <v>117</v>
      </c>
      <c r="E15" s="58"/>
      <c r="F15" s="59">
        <f>ROUND(SUM(F4:F14),5)</f>
        <v>119202</v>
      </c>
      <c r="G15" s="58"/>
      <c r="H15" s="59">
        <f>ROUND(SUM(H4:H14),5)</f>
        <v>115909</v>
      </c>
      <c r="I15" s="58"/>
      <c r="J15" s="60">
        <f t="shared" si="4"/>
        <v>1.02841</v>
      </c>
      <c r="K15" s="113"/>
      <c r="L15" s="59">
        <f>ROUND(SUM(L4:L14),5)</f>
        <v>999957</v>
      </c>
      <c r="M15" s="58"/>
      <c r="N15" s="59">
        <f>ROUND(SUM(N4:N14),5)</f>
        <v>856562</v>
      </c>
      <c r="O15" s="58"/>
      <c r="P15" s="60">
        <f t="shared" si="5"/>
        <v>1.1674100000000001</v>
      </c>
      <c r="Q15" s="113"/>
      <c r="R15" s="59">
        <f>ROUND(SUM(R4:R14),5)</f>
        <v>988373</v>
      </c>
      <c r="T15" s="60">
        <f t="shared" si="0"/>
        <v>1.01172</v>
      </c>
      <c r="U15" s="113"/>
      <c r="V15" s="59">
        <f>ROUND(SUM(V4:V14),5)</f>
        <v>752854.41</v>
      </c>
      <c r="X15" s="60">
        <f t="shared" si="1"/>
        <v>1.32822</v>
      </c>
    </row>
    <row r="16" spans="1:24">
      <c r="A16" s="58"/>
      <c r="B16" s="58"/>
      <c r="C16" s="58"/>
      <c r="D16" s="58" t="s">
        <v>118</v>
      </c>
      <c r="E16" s="58"/>
      <c r="F16" s="59"/>
      <c r="G16" s="58"/>
      <c r="H16" s="59"/>
      <c r="I16" s="58"/>
      <c r="J16" s="60"/>
      <c r="K16" s="113"/>
      <c r="L16" s="59"/>
      <c r="M16" s="58"/>
      <c r="N16" s="59"/>
      <c r="O16" s="58"/>
      <c r="P16" s="60"/>
      <c r="Q16" s="113"/>
      <c r="R16" s="59"/>
      <c r="T16" s="60"/>
      <c r="U16" s="113"/>
      <c r="V16" s="59"/>
    </row>
    <row r="17" spans="1:24">
      <c r="A17" s="58"/>
      <c r="B17" s="58"/>
      <c r="C17" s="58"/>
      <c r="D17" s="58"/>
      <c r="E17" s="58" t="s">
        <v>119</v>
      </c>
      <c r="F17" s="59">
        <v>0</v>
      </c>
      <c r="G17" s="58"/>
      <c r="H17" s="59">
        <v>0</v>
      </c>
      <c r="I17" s="58"/>
      <c r="J17" s="60">
        <f t="shared" ref="J17:J24" si="6">ROUND(IF(H17=0, IF(F17=0, 0, 1), F17/H17),5)</f>
        <v>0</v>
      </c>
      <c r="K17" s="113"/>
      <c r="L17" s="59">
        <v>3998</v>
      </c>
      <c r="M17" s="58"/>
      <c r="N17" s="59">
        <v>6300</v>
      </c>
      <c r="O17" s="58"/>
      <c r="P17" s="60">
        <f t="shared" ref="P17:P24" si="7">ROUND(IF(N17=0, IF(L17=0, 0, 1), L17/N17),5)</f>
        <v>0.63460000000000005</v>
      </c>
      <c r="Q17" s="113"/>
      <c r="R17" s="59">
        <v>9000</v>
      </c>
      <c r="T17" s="60">
        <f t="shared" si="0"/>
        <v>0.44422</v>
      </c>
      <c r="U17" s="113"/>
      <c r="V17" s="59">
        <v>8997</v>
      </c>
      <c r="X17" s="60">
        <f t="shared" si="1"/>
        <v>0.44436999999999999</v>
      </c>
    </row>
    <row r="18" spans="1:24">
      <c r="A18" s="58"/>
      <c r="B18" s="58"/>
      <c r="C18" s="58"/>
      <c r="D18" s="58"/>
      <c r="E18" s="58" t="s">
        <v>120</v>
      </c>
      <c r="F18" s="59">
        <v>21874</v>
      </c>
      <c r="G18" s="58"/>
      <c r="H18" s="59">
        <v>19517</v>
      </c>
      <c r="I18" s="58"/>
      <c r="J18" s="60">
        <f t="shared" si="6"/>
        <v>1.12077</v>
      </c>
      <c r="K18" s="113"/>
      <c r="L18" s="59">
        <v>67081</v>
      </c>
      <c r="M18" s="58"/>
      <c r="N18" s="59">
        <v>69853</v>
      </c>
      <c r="O18" s="58"/>
      <c r="P18" s="60">
        <f t="shared" si="7"/>
        <v>0.96031999999999995</v>
      </c>
      <c r="Q18" s="113"/>
      <c r="R18" s="59">
        <v>82180</v>
      </c>
      <c r="T18" s="60">
        <f t="shared" si="0"/>
        <v>0.81627000000000005</v>
      </c>
      <c r="U18" s="113"/>
      <c r="V18" s="59">
        <v>69871.66</v>
      </c>
      <c r="X18" s="60">
        <f t="shared" si="1"/>
        <v>0.96006000000000002</v>
      </c>
    </row>
    <row r="19" spans="1:24">
      <c r="A19" s="58"/>
      <c r="B19" s="58"/>
      <c r="C19" s="58"/>
      <c r="D19" s="58"/>
      <c r="E19" s="58" t="s">
        <v>121</v>
      </c>
      <c r="F19" s="59">
        <v>3831</v>
      </c>
      <c r="G19" s="58"/>
      <c r="H19" s="59">
        <v>4473</v>
      </c>
      <c r="I19" s="58"/>
      <c r="J19" s="60">
        <f t="shared" si="6"/>
        <v>0.85646999999999995</v>
      </c>
      <c r="K19" s="113"/>
      <c r="L19" s="59">
        <v>20040</v>
      </c>
      <c r="M19" s="58"/>
      <c r="N19" s="59">
        <v>16016</v>
      </c>
      <c r="O19" s="58"/>
      <c r="P19" s="60">
        <f t="shared" si="7"/>
        <v>1.25125</v>
      </c>
      <c r="Q19" s="113"/>
      <c r="R19" s="59">
        <v>18840</v>
      </c>
      <c r="T19" s="60">
        <f t="shared" si="0"/>
        <v>1.06369</v>
      </c>
      <c r="U19" s="113"/>
      <c r="V19" s="59">
        <v>15526.31</v>
      </c>
      <c r="X19" s="60">
        <f t="shared" si="1"/>
        <v>1.29071</v>
      </c>
    </row>
    <row r="20" spans="1:24">
      <c r="A20" s="58"/>
      <c r="B20" s="58"/>
      <c r="C20" s="58"/>
      <c r="D20" s="58"/>
      <c r="E20" s="58" t="s">
        <v>122</v>
      </c>
      <c r="F20" s="59">
        <v>2440</v>
      </c>
      <c r="G20" s="58"/>
      <c r="H20" s="59">
        <v>2171</v>
      </c>
      <c r="I20" s="58"/>
      <c r="J20" s="60">
        <f t="shared" si="6"/>
        <v>1.12391</v>
      </c>
      <c r="K20" s="113"/>
      <c r="L20" s="59">
        <v>8885</v>
      </c>
      <c r="M20" s="58"/>
      <c r="N20" s="59">
        <v>7807</v>
      </c>
      <c r="O20" s="58"/>
      <c r="P20" s="60">
        <f t="shared" si="7"/>
        <v>1.13808</v>
      </c>
      <c r="Q20" s="113"/>
      <c r="R20" s="59">
        <v>9180</v>
      </c>
      <c r="T20" s="60">
        <f t="shared" si="0"/>
        <v>0.96786000000000005</v>
      </c>
      <c r="U20" s="113"/>
      <c r="V20" s="59">
        <v>8115.17</v>
      </c>
      <c r="X20" s="60">
        <f t="shared" si="1"/>
        <v>1.0948599999999999</v>
      </c>
    </row>
    <row r="21" spans="1:24">
      <c r="A21" s="58"/>
      <c r="B21" s="58"/>
      <c r="C21" s="58"/>
      <c r="D21" s="58"/>
      <c r="E21" s="58" t="s">
        <v>123</v>
      </c>
      <c r="F21" s="59">
        <v>20</v>
      </c>
      <c r="G21" s="58"/>
      <c r="H21" s="59">
        <v>0</v>
      </c>
      <c r="I21" s="58"/>
      <c r="J21" s="60">
        <f t="shared" si="6"/>
        <v>1</v>
      </c>
      <c r="K21" s="113"/>
      <c r="L21" s="59">
        <v>198</v>
      </c>
      <c r="M21" s="58"/>
      <c r="N21" s="59">
        <v>0</v>
      </c>
      <c r="O21" s="58"/>
      <c r="P21" s="60">
        <f t="shared" si="7"/>
        <v>1</v>
      </c>
      <c r="Q21" s="113"/>
      <c r="R21" s="59">
        <v>-1000</v>
      </c>
      <c r="T21" s="60">
        <f t="shared" si="0"/>
        <v>-0.19800000000000001</v>
      </c>
      <c r="U21" s="113"/>
      <c r="V21" s="59">
        <v>-112.23</v>
      </c>
      <c r="X21" s="60">
        <f t="shared" si="1"/>
        <v>-1.76423</v>
      </c>
    </row>
    <row r="22" spans="1:24" ht="15" thickBot="1">
      <c r="A22" s="58"/>
      <c r="B22" s="58"/>
      <c r="C22" s="58"/>
      <c r="D22" s="58"/>
      <c r="E22" s="58" t="s">
        <v>124</v>
      </c>
      <c r="F22" s="66">
        <v>71</v>
      </c>
      <c r="G22" s="58"/>
      <c r="H22" s="66">
        <v>244</v>
      </c>
      <c r="I22" s="58"/>
      <c r="J22" s="67">
        <f t="shared" si="6"/>
        <v>0.29098000000000002</v>
      </c>
      <c r="K22" s="113"/>
      <c r="L22" s="66">
        <v>650</v>
      </c>
      <c r="M22" s="58"/>
      <c r="N22" s="66">
        <v>876</v>
      </c>
      <c r="O22" s="58"/>
      <c r="P22" s="67">
        <f t="shared" si="7"/>
        <v>0.74200999999999995</v>
      </c>
      <c r="Q22" s="113"/>
      <c r="R22" s="66">
        <v>1030</v>
      </c>
      <c r="T22" s="63">
        <f t="shared" si="0"/>
        <v>0.63107000000000002</v>
      </c>
      <c r="U22" s="113"/>
      <c r="V22" s="59">
        <v>1067.7</v>
      </c>
      <c r="X22" s="63">
        <f t="shared" si="1"/>
        <v>0.60879000000000005</v>
      </c>
    </row>
    <row r="23" spans="1:24" ht="15" thickBot="1">
      <c r="A23" s="58"/>
      <c r="B23" s="58"/>
      <c r="C23" s="58"/>
      <c r="D23" s="58" t="s">
        <v>125</v>
      </c>
      <c r="E23" s="58"/>
      <c r="F23" s="68">
        <f>ROUND(SUM(F16:F22),5)</f>
        <v>28236</v>
      </c>
      <c r="G23" s="58"/>
      <c r="H23" s="68">
        <f>ROUND(SUM(H16:H22),5)</f>
        <v>26405</v>
      </c>
      <c r="I23" s="58"/>
      <c r="J23" s="69">
        <f t="shared" si="6"/>
        <v>1.06934</v>
      </c>
      <c r="K23" s="113"/>
      <c r="L23" s="68">
        <f>ROUND(SUM(L16:L22),5)</f>
        <v>100852</v>
      </c>
      <c r="M23" s="58"/>
      <c r="N23" s="68">
        <f>ROUND(SUM(N16:N22),5)</f>
        <v>100852</v>
      </c>
      <c r="O23" s="58"/>
      <c r="P23" s="69">
        <f t="shared" si="7"/>
        <v>1</v>
      </c>
      <c r="Q23" s="113"/>
      <c r="R23" s="68">
        <f>ROUND(SUM(R16:R22),5)</f>
        <v>119230</v>
      </c>
      <c r="T23" s="69">
        <f t="shared" si="0"/>
        <v>0.84585999999999995</v>
      </c>
      <c r="U23" s="113"/>
      <c r="V23" s="68">
        <f>ROUND(SUM(V16:V22),5)</f>
        <v>103465.61</v>
      </c>
      <c r="X23" s="69">
        <f t="shared" si="1"/>
        <v>0.97474000000000005</v>
      </c>
    </row>
    <row r="24" spans="1:24">
      <c r="A24" s="58"/>
      <c r="B24" s="58"/>
      <c r="C24" s="58" t="s">
        <v>126</v>
      </c>
      <c r="D24" s="58"/>
      <c r="E24" s="58"/>
      <c r="F24" s="59">
        <f>ROUND(F15-F23,5)</f>
        <v>90966</v>
      </c>
      <c r="G24" s="58"/>
      <c r="H24" s="59">
        <f>ROUND(H15-H23,5)</f>
        <v>89504</v>
      </c>
      <c r="I24" s="58"/>
      <c r="J24" s="60">
        <f t="shared" si="6"/>
        <v>1.01633</v>
      </c>
      <c r="K24" s="113"/>
      <c r="L24" s="59">
        <f>ROUND(L15-L23,5)</f>
        <v>899105</v>
      </c>
      <c r="M24" s="58"/>
      <c r="N24" s="59">
        <f>ROUND(N15-N23,5)</f>
        <v>755710</v>
      </c>
      <c r="O24" s="58"/>
      <c r="P24" s="60">
        <f t="shared" si="7"/>
        <v>1.1897500000000001</v>
      </c>
      <c r="Q24" s="113"/>
      <c r="R24" s="59">
        <f>ROUND(R15-R23,5)</f>
        <v>869143</v>
      </c>
      <c r="T24" s="60">
        <f t="shared" si="0"/>
        <v>1.03447</v>
      </c>
      <c r="U24" s="113"/>
      <c r="V24" s="59">
        <f>ROUND(V15-V23,5)</f>
        <v>649388.80000000005</v>
      </c>
      <c r="X24" s="60">
        <f t="shared" si="1"/>
        <v>1.3845400000000001</v>
      </c>
    </row>
    <row r="25" spans="1:24">
      <c r="A25" s="58"/>
      <c r="B25" s="58"/>
      <c r="C25" s="58"/>
      <c r="D25" s="58" t="s">
        <v>127</v>
      </c>
      <c r="E25" s="58"/>
      <c r="F25" s="59"/>
      <c r="G25" s="58"/>
      <c r="H25" s="59"/>
      <c r="I25" s="58"/>
      <c r="J25" s="60"/>
      <c r="K25" s="113"/>
      <c r="L25" s="59"/>
      <c r="M25" s="58"/>
      <c r="N25" s="59"/>
      <c r="O25" s="58"/>
      <c r="P25" s="60"/>
      <c r="Q25" s="113"/>
      <c r="R25" s="59"/>
      <c r="T25" s="60"/>
      <c r="U25" s="113"/>
      <c r="V25" s="59"/>
      <c r="X25" s="60"/>
    </row>
    <row r="26" spans="1:24">
      <c r="A26" s="58"/>
      <c r="B26" s="58"/>
      <c r="C26" s="58"/>
      <c r="D26" s="58"/>
      <c r="E26" s="58" t="s">
        <v>128</v>
      </c>
      <c r="F26" s="59">
        <v>39553</v>
      </c>
      <c r="G26" s="58"/>
      <c r="H26" s="59">
        <v>41162</v>
      </c>
      <c r="I26" s="58"/>
      <c r="J26" s="60">
        <f t="shared" ref="J26:J35" si="8">ROUND(IF(H26=0, IF(F26=0, 0, 1), F26/H26),5)</f>
        <v>0.96091000000000004</v>
      </c>
      <c r="K26" s="113"/>
      <c r="L26" s="59">
        <v>377194</v>
      </c>
      <c r="M26" s="58"/>
      <c r="N26" s="59">
        <v>384326</v>
      </c>
      <c r="O26" s="58"/>
      <c r="P26" s="60">
        <f t="shared" ref="P26:P35" si="9">ROUND(IF(N26=0, IF(L26=0, 0, 1), L26/N26),5)</f>
        <v>0.98143999999999998</v>
      </c>
      <c r="Q26" s="113"/>
      <c r="R26" s="59">
        <v>510292</v>
      </c>
      <c r="T26" s="60">
        <f t="shared" si="0"/>
        <v>0.73916999999999999</v>
      </c>
      <c r="U26" s="113"/>
      <c r="V26" s="59">
        <v>341796.29</v>
      </c>
      <c r="X26" s="60">
        <f t="shared" si="1"/>
        <v>1.1035600000000001</v>
      </c>
    </row>
    <row r="27" spans="1:24">
      <c r="A27" s="58"/>
      <c r="B27" s="58"/>
      <c r="C27" s="58"/>
      <c r="D27" s="58"/>
      <c r="E27" s="58" t="s">
        <v>135</v>
      </c>
      <c r="F27" s="59">
        <v>2290</v>
      </c>
      <c r="G27" s="58"/>
      <c r="H27" s="59">
        <v>1834</v>
      </c>
      <c r="I27" s="58"/>
      <c r="J27" s="60">
        <f t="shared" si="8"/>
        <v>1.24864</v>
      </c>
      <c r="K27" s="113"/>
      <c r="L27" s="59">
        <v>35216</v>
      </c>
      <c r="M27" s="58"/>
      <c r="N27" s="59">
        <v>33780</v>
      </c>
      <c r="O27" s="58"/>
      <c r="P27" s="60">
        <f t="shared" si="9"/>
        <v>1.04251</v>
      </c>
      <c r="Q27" s="113"/>
      <c r="R27" s="59">
        <v>42227</v>
      </c>
      <c r="T27" s="60">
        <f t="shared" si="0"/>
        <v>0.83396999999999999</v>
      </c>
      <c r="U27" s="113"/>
      <c r="V27" s="59">
        <v>89455.31</v>
      </c>
      <c r="X27" s="60">
        <f t="shared" si="1"/>
        <v>0.39367000000000002</v>
      </c>
    </row>
    <row r="28" spans="1:24">
      <c r="A28" s="58"/>
      <c r="B28" s="58"/>
      <c r="C28" s="58"/>
      <c r="D28" s="58"/>
      <c r="E28" s="58" t="s">
        <v>143</v>
      </c>
      <c r="F28" s="59">
        <v>1985</v>
      </c>
      <c r="G28" s="58"/>
      <c r="H28" s="59">
        <v>3391</v>
      </c>
      <c r="I28" s="58"/>
      <c r="J28" s="60">
        <f t="shared" si="8"/>
        <v>0.58536999999999995</v>
      </c>
      <c r="K28" s="113"/>
      <c r="L28" s="59">
        <v>93670</v>
      </c>
      <c r="M28" s="58"/>
      <c r="N28" s="59">
        <v>89454</v>
      </c>
      <c r="O28" s="58"/>
      <c r="P28" s="60">
        <f t="shared" si="9"/>
        <v>1.0471299999999999</v>
      </c>
      <c r="Q28" s="113"/>
      <c r="R28" s="59">
        <v>103030</v>
      </c>
      <c r="T28" s="60">
        <f t="shared" si="0"/>
        <v>0.90915000000000001</v>
      </c>
      <c r="U28" s="113"/>
      <c r="V28" s="59">
        <v>71894.570000000007</v>
      </c>
      <c r="X28" s="60">
        <f t="shared" si="1"/>
        <v>1.30288</v>
      </c>
    </row>
    <row r="29" spans="1:24">
      <c r="A29" s="58"/>
      <c r="B29" s="58"/>
      <c r="C29" s="58"/>
      <c r="D29" s="58"/>
      <c r="E29" s="58" t="s">
        <v>151</v>
      </c>
      <c r="F29" s="59">
        <v>10264</v>
      </c>
      <c r="G29" s="58"/>
      <c r="H29" s="59">
        <v>8898</v>
      </c>
      <c r="I29" s="58"/>
      <c r="J29" s="60">
        <f t="shared" si="8"/>
        <v>1.1535200000000001</v>
      </c>
      <c r="K29" s="113"/>
      <c r="L29" s="59">
        <v>87917</v>
      </c>
      <c r="M29" s="58"/>
      <c r="N29" s="59">
        <v>87468</v>
      </c>
      <c r="O29" s="58"/>
      <c r="P29" s="60">
        <f t="shared" si="9"/>
        <v>1.0051300000000001</v>
      </c>
      <c r="Q29" s="113"/>
      <c r="R29" s="59">
        <v>118227</v>
      </c>
      <c r="T29" s="60">
        <f t="shared" si="0"/>
        <v>0.74363000000000001</v>
      </c>
      <c r="U29" s="113"/>
      <c r="V29" s="59">
        <v>89509.23</v>
      </c>
      <c r="X29" s="60">
        <f t="shared" si="1"/>
        <v>0.98221000000000003</v>
      </c>
    </row>
    <row r="30" spans="1:24">
      <c r="A30" s="58"/>
      <c r="B30" s="58"/>
      <c r="C30" s="58"/>
      <c r="D30" s="58"/>
      <c r="E30" s="58" t="s">
        <v>164</v>
      </c>
      <c r="F30" s="59">
        <v>4268</v>
      </c>
      <c r="G30" s="58"/>
      <c r="H30" s="59">
        <v>863</v>
      </c>
      <c r="I30" s="58"/>
      <c r="J30" s="60">
        <f t="shared" si="8"/>
        <v>4.9455400000000003</v>
      </c>
      <c r="K30" s="113"/>
      <c r="L30" s="59">
        <v>22233</v>
      </c>
      <c r="M30" s="58"/>
      <c r="N30" s="59">
        <v>16904</v>
      </c>
      <c r="O30" s="58"/>
      <c r="P30" s="60">
        <f t="shared" si="9"/>
        <v>1.31525</v>
      </c>
      <c r="Q30" s="113"/>
      <c r="R30" s="59">
        <v>23247</v>
      </c>
      <c r="T30" s="60">
        <f t="shared" si="0"/>
        <v>0.95638000000000001</v>
      </c>
      <c r="U30" s="113"/>
      <c r="V30" s="59">
        <v>19586.84</v>
      </c>
      <c r="X30" s="60">
        <f t="shared" si="1"/>
        <v>1.1351</v>
      </c>
    </row>
    <row r="31" spans="1:24">
      <c r="A31" s="58"/>
      <c r="B31" s="58"/>
      <c r="C31" s="58"/>
      <c r="D31" s="58"/>
      <c r="E31" s="58" t="s">
        <v>171</v>
      </c>
      <c r="F31" s="59">
        <v>893</v>
      </c>
      <c r="G31" s="58"/>
      <c r="H31" s="59">
        <v>204</v>
      </c>
      <c r="I31" s="58"/>
      <c r="J31" s="60">
        <f t="shared" si="8"/>
        <v>4.3774499999999996</v>
      </c>
      <c r="K31" s="113"/>
      <c r="L31" s="59">
        <v>10511</v>
      </c>
      <c r="M31" s="58"/>
      <c r="N31" s="59">
        <v>20160</v>
      </c>
      <c r="O31" s="58"/>
      <c r="P31" s="60">
        <f t="shared" si="9"/>
        <v>0.52137999999999995</v>
      </c>
      <c r="Q31" s="113"/>
      <c r="R31" s="59">
        <v>24560</v>
      </c>
      <c r="T31" s="60">
        <f t="shared" si="0"/>
        <v>0.42797000000000002</v>
      </c>
      <c r="U31" s="113"/>
      <c r="V31" s="59">
        <v>8359.4500000000007</v>
      </c>
      <c r="X31" s="60">
        <f t="shared" si="1"/>
        <v>1.2573799999999999</v>
      </c>
    </row>
    <row r="32" spans="1:24">
      <c r="A32" s="58"/>
      <c r="B32" s="58"/>
      <c r="C32" s="58"/>
      <c r="D32" s="58"/>
      <c r="E32" s="58" t="s">
        <v>176</v>
      </c>
      <c r="F32" s="59">
        <v>1832</v>
      </c>
      <c r="G32" s="58"/>
      <c r="H32" s="59">
        <v>3087</v>
      </c>
      <c r="I32" s="58"/>
      <c r="J32" s="60">
        <f t="shared" si="8"/>
        <v>0.59345999999999999</v>
      </c>
      <c r="K32" s="113"/>
      <c r="L32" s="59">
        <v>23232</v>
      </c>
      <c r="M32" s="58"/>
      <c r="N32" s="59">
        <v>25808</v>
      </c>
      <c r="O32" s="58"/>
      <c r="P32" s="60">
        <f t="shared" si="9"/>
        <v>0.90019000000000005</v>
      </c>
      <c r="Q32" s="113"/>
      <c r="R32" s="59">
        <v>32640</v>
      </c>
      <c r="T32" s="60">
        <f t="shared" si="0"/>
        <v>0.71175999999999995</v>
      </c>
      <c r="U32" s="113"/>
      <c r="V32" s="59">
        <v>23512</v>
      </c>
      <c r="X32" s="60">
        <f t="shared" si="1"/>
        <v>0.98809000000000002</v>
      </c>
    </row>
    <row r="33" spans="1:25" ht="15" thickBot="1">
      <c r="A33" s="58"/>
      <c r="B33" s="58"/>
      <c r="C33" s="58"/>
      <c r="D33" s="58"/>
      <c r="E33" s="58" t="s">
        <v>184</v>
      </c>
      <c r="F33" s="66">
        <v>1428</v>
      </c>
      <c r="G33" s="58"/>
      <c r="H33" s="66">
        <v>1296</v>
      </c>
      <c r="I33" s="58"/>
      <c r="J33" s="67">
        <f t="shared" si="8"/>
        <v>1.10185</v>
      </c>
      <c r="K33" s="113"/>
      <c r="L33" s="66">
        <v>11862</v>
      </c>
      <c r="M33" s="58"/>
      <c r="N33" s="66">
        <v>10705</v>
      </c>
      <c r="O33" s="58"/>
      <c r="P33" s="67">
        <f t="shared" si="9"/>
        <v>1.10808</v>
      </c>
      <c r="Q33" s="113"/>
      <c r="R33" s="66">
        <v>14920</v>
      </c>
      <c r="T33" s="63">
        <f t="shared" si="0"/>
        <v>0.79503999999999997</v>
      </c>
      <c r="U33" s="113"/>
      <c r="V33" s="59">
        <v>11375.64</v>
      </c>
      <c r="X33" s="63">
        <f t="shared" si="1"/>
        <v>1.0427500000000001</v>
      </c>
    </row>
    <row r="34" spans="1:25" ht="15" thickBot="1">
      <c r="A34" s="58"/>
      <c r="B34" s="58"/>
      <c r="C34" s="58"/>
      <c r="D34" s="58" t="s">
        <v>188</v>
      </c>
      <c r="E34" s="58"/>
      <c r="F34" s="68">
        <f>ROUND(SUM(F25:F33),5)</f>
        <v>62513</v>
      </c>
      <c r="G34" s="58"/>
      <c r="H34" s="68">
        <f>ROUND(SUM(H25:H33),5)</f>
        <v>60735</v>
      </c>
      <c r="I34" s="58"/>
      <c r="J34" s="69">
        <f t="shared" si="8"/>
        <v>1.0292699999999999</v>
      </c>
      <c r="K34" s="113"/>
      <c r="L34" s="68">
        <f>ROUND(SUM(L25:L33),5)</f>
        <v>661835</v>
      </c>
      <c r="M34" s="58"/>
      <c r="N34" s="68">
        <f>ROUND(SUM(N25:N33),5)</f>
        <v>668605</v>
      </c>
      <c r="O34" s="58"/>
      <c r="P34" s="69">
        <f t="shared" si="9"/>
        <v>0.98987000000000003</v>
      </c>
      <c r="Q34" s="113"/>
      <c r="R34" s="68">
        <f>ROUND(SUM(R25:R33),5)</f>
        <v>869143</v>
      </c>
      <c r="T34" s="69">
        <f t="shared" si="0"/>
        <v>0.76148000000000005</v>
      </c>
      <c r="U34" s="113"/>
      <c r="V34" s="68">
        <f>ROUND(SUM(V25:V33),5)</f>
        <v>655489.32999999996</v>
      </c>
      <c r="X34" s="69">
        <f t="shared" si="1"/>
        <v>1.0096799999999999</v>
      </c>
    </row>
    <row r="35" spans="1:25">
      <c r="A35" s="58"/>
      <c r="B35" s="58" t="s">
        <v>189</v>
      </c>
      <c r="C35" s="58"/>
      <c r="D35" s="58"/>
      <c r="E35" s="58"/>
      <c r="F35" s="59">
        <f>ROUND(F3+F24-F34,5)</f>
        <v>28453</v>
      </c>
      <c r="G35" s="58"/>
      <c r="H35" s="59">
        <f>ROUND(H3+H24-H34,5)</f>
        <v>28769</v>
      </c>
      <c r="I35" s="58"/>
      <c r="J35" s="60">
        <f t="shared" si="8"/>
        <v>0.98902000000000001</v>
      </c>
      <c r="K35" s="113"/>
      <c r="L35" s="59">
        <f>ROUND(L3+L24-L34,5)</f>
        <v>237270</v>
      </c>
      <c r="M35" s="58"/>
      <c r="N35" s="59">
        <f>ROUND(N3+N24-N34,5)</f>
        <v>87105</v>
      </c>
      <c r="O35" s="58"/>
      <c r="P35" s="60">
        <f t="shared" si="9"/>
        <v>2.7239499999999999</v>
      </c>
      <c r="Q35" s="113"/>
      <c r="R35" s="59">
        <f>ROUND(R3+R24-R34,5)</f>
        <v>0</v>
      </c>
      <c r="T35" s="60">
        <f t="shared" si="0"/>
        <v>1</v>
      </c>
      <c r="U35" s="113"/>
      <c r="V35" s="59">
        <f>ROUND(V3+V24-V34,5)</f>
        <v>-6100.53</v>
      </c>
      <c r="X35" s="60">
        <f t="shared" si="1"/>
        <v>-38.893340000000002</v>
      </c>
    </row>
    <row r="36" spans="1:25">
      <c r="A36" s="58"/>
      <c r="B36" s="58" t="s">
        <v>190</v>
      </c>
      <c r="C36" s="58"/>
      <c r="D36" s="58"/>
      <c r="E36" s="58"/>
      <c r="F36" s="59"/>
      <c r="G36" s="58"/>
      <c r="H36" s="59"/>
      <c r="I36" s="58"/>
      <c r="J36" s="60"/>
      <c r="K36" s="113"/>
      <c r="L36" s="59"/>
      <c r="M36" s="58"/>
      <c r="N36" s="59"/>
      <c r="O36" s="58"/>
      <c r="P36" s="60"/>
      <c r="Q36" s="113"/>
      <c r="R36" s="59"/>
      <c r="T36" s="60"/>
      <c r="U36" s="113"/>
      <c r="V36" s="59"/>
      <c r="X36" s="60"/>
    </row>
    <row r="37" spans="1:25">
      <c r="A37" s="58"/>
      <c r="B37" s="58"/>
      <c r="C37" s="58" t="s">
        <v>191</v>
      </c>
      <c r="D37" s="58"/>
      <c r="E37" s="58"/>
      <c r="F37" s="59"/>
      <c r="G37" s="58"/>
      <c r="H37" s="59"/>
      <c r="I37" s="58"/>
      <c r="J37" s="60"/>
      <c r="K37" s="113"/>
      <c r="L37" s="59"/>
      <c r="M37" s="58"/>
      <c r="N37" s="59"/>
      <c r="O37" s="58"/>
      <c r="P37" s="60"/>
      <c r="Q37" s="113"/>
      <c r="R37" s="59"/>
      <c r="T37" s="60"/>
      <c r="U37" s="113"/>
      <c r="V37" s="59"/>
      <c r="X37" s="60"/>
    </row>
    <row r="38" spans="1:25">
      <c r="A38" s="58"/>
      <c r="B38" s="58"/>
      <c r="C38" s="58"/>
      <c r="D38" s="58" t="s">
        <v>192</v>
      </c>
      <c r="E38" s="58"/>
      <c r="F38" s="59">
        <v>2</v>
      </c>
      <c r="G38" s="58"/>
      <c r="H38" s="59">
        <v>0</v>
      </c>
      <c r="I38" s="58"/>
      <c r="J38" s="60">
        <f>ROUND(IF(H38=0, IF(F38=0, 0, 1), F38/H38),5)</f>
        <v>1</v>
      </c>
      <c r="K38" s="113"/>
      <c r="L38" s="59">
        <v>12</v>
      </c>
      <c r="M38" s="58"/>
      <c r="N38" s="59">
        <v>0</v>
      </c>
      <c r="O38" s="58"/>
      <c r="P38" s="60">
        <f>ROUND(IF(N38=0, IF(L38=0, 0, 1), L38/N38),5)</f>
        <v>1</v>
      </c>
      <c r="Q38" s="113"/>
      <c r="R38" s="59">
        <v>0</v>
      </c>
      <c r="T38" s="60">
        <f t="shared" si="0"/>
        <v>1</v>
      </c>
      <c r="U38" s="113"/>
      <c r="V38" s="59">
        <v>7.54</v>
      </c>
      <c r="X38" s="60">
        <f t="shared" si="1"/>
        <v>1.59151</v>
      </c>
    </row>
    <row r="39" spans="1:25" ht="15" thickBot="1">
      <c r="A39" s="58"/>
      <c r="B39" s="58"/>
      <c r="C39" s="58"/>
      <c r="D39" s="58" t="s">
        <v>193</v>
      </c>
      <c r="E39" s="58"/>
      <c r="F39" s="66">
        <v>-504</v>
      </c>
      <c r="G39" s="58"/>
      <c r="H39" s="66">
        <v>0</v>
      </c>
      <c r="I39" s="58"/>
      <c r="J39" s="67">
        <f>ROUND(IF(H39=0, IF(F39=0, 0, 1), F39/H39),5)</f>
        <v>1</v>
      </c>
      <c r="K39" s="113"/>
      <c r="L39" s="66">
        <v>-468</v>
      </c>
      <c r="M39" s="58"/>
      <c r="N39" s="66">
        <v>0</v>
      </c>
      <c r="O39" s="58"/>
      <c r="P39" s="67">
        <f>ROUND(IF(N39=0, IF(L39=0, 0, 1), L39/N39),5)</f>
        <v>1</v>
      </c>
      <c r="Q39" s="113"/>
      <c r="R39" s="66">
        <v>0</v>
      </c>
      <c r="T39" s="67">
        <f t="shared" si="0"/>
        <v>1</v>
      </c>
      <c r="U39" s="113"/>
      <c r="V39" s="66">
        <v>5908.32</v>
      </c>
      <c r="X39" s="67">
        <f t="shared" si="1"/>
        <v>-7.9210000000000003E-2</v>
      </c>
    </row>
    <row r="40" spans="1:25" ht="15" thickBot="1">
      <c r="A40" s="58"/>
      <c r="B40" s="58"/>
      <c r="C40" s="58" t="s">
        <v>194</v>
      </c>
      <c r="D40" s="58"/>
      <c r="E40" s="58"/>
      <c r="F40" s="70">
        <f>ROUND(SUM(F37:F39),5)</f>
        <v>-502</v>
      </c>
      <c r="G40" s="58"/>
      <c r="H40" s="70">
        <f>ROUND(SUM(H37:H39),5)</f>
        <v>0</v>
      </c>
      <c r="I40" s="58"/>
      <c r="J40" s="71">
        <f>ROUND(IF(H40=0, IF(F40=0, 0, 1), F40/H40),5)</f>
        <v>1</v>
      </c>
      <c r="K40" s="113"/>
      <c r="L40" s="70">
        <f>ROUND(SUM(L37:L39),5)</f>
        <v>-456</v>
      </c>
      <c r="M40" s="58"/>
      <c r="N40" s="70">
        <f>ROUND(SUM(N37:N39),5)</f>
        <v>0</v>
      </c>
      <c r="O40" s="58"/>
      <c r="P40" s="71">
        <f>ROUND(IF(N40=0, IF(L40=0, 0, 1), L40/N40),5)</f>
        <v>1</v>
      </c>
      <c r="Q40" s="113"/>
      <c r="R40" s="70">
        <f>ROUND(SUM(R37:R39),5)</f>
        <v>0</v>
      </c>
      <c r="T40" s="71">
        <f t="shared" si="0"/>
        <v>1</v>
      </c>
      <c r="U40" s="113"/>
      <c r="V40" s="70">
        <f>ROUND(SUM(V37:V39),5)</f>
        <v>5915.86</v>
      </c>
      <c r="X40" s="71">
        <f t="shared" si="1"/>
        <v>-7.7079999999999996E-2</v>
      </c>
    </row>
    <row r="41" spans="1:25" ht="15" thickBot="1">
      <c r="A41" s="58"/>
      <c r="B41" s="58" t="s">
        <v>195</v>
      </c>
      <c r="C41" s="58"/>
      <c r="D41" s="58"/>
      <c r="E41" s="58"/>
      <c r="F41" s="70">
        <f>ROUND(F36+F40,5)</f>
        <v>-502</v>
      </c>
      <c r="G41" s="58"/>
      <c r="H41" s="70">
        <f>ROUND(H36+H40,5)</f>
        <v>0</v>
      </c>
      <c r="I41" s="58"/>
      <c r="J41" s="71">
        <f>ROUND(IF(H41=0, IF(F41=0, 0, 1), F41/H41),5)</f>
        <v>1</v>
      </c>
      <c r="K41" s="113"/>
      <c r="L41" s="70">
        <f>ROUND(L36+L40,5)</f>
        <v>-456</v>
      </c>
      <c r="M41" s="58"/>
      <c r="N41" s="70">
        <f>ROUND(N36+N40,5)</f>
        <v>0</v>
      </c>
      <c r="O41" s="58"/>
      <c r="P41" s="71">
        <f>ROUND(IF(N41=0, IF(L41=0, 0, 1), L41/N41),5)</f>
        <v>1</v>
      </c>
      <c r="Q41" s="113"/>
      <c r="R41" s="70">
        <f>ROUND(R36+R40,5)</f>
        <v>0</v>
      </c>
      <c r="T41" s="71">
        <f t="shared" si="0"/>
        <v>1</v>
      </c>
      <c r="U41" s="113"/>
      <c r="V41" s="70">
        <f>ROUND(V36+V40,5)</f>
        <v>5915.86</v>
      </c>
      <c r="X41" s="71">
        <f t="shared" si="1"/>
        <v>-7.7079999999999996E-2</v>
      </c>
    </row>
    <row r="42" spans="1:25" s="74" customFormat="1" ht="13" thickBot="1">
      <c r="A42" s="58" t="s">
        <v>196</v>
      </c>
      <c r="B42" s="58"/>
      <c r="C42" s="58"/>
      <c r="D42" s="58"/>
      <c r="E42" s="58"/>
      <c r="F42" s="72">
        <f>ROUND(F35+F41,5)</f>
        <v>27951</v>
      </c>
      <c r="G42" s="58"/>
      <c r="H42" s="72">
        <f>ROUND(H35+H41,5)</f>
        <v>28769</v>
      </c>
      <c r="I42" s="58"/>
      <c r="J42" s="73">
        <f>ROUND(IF(H42=0, IF(F42=0, 0, 1), F42/H42),5)</f>
        <v>0.97157000000000004</v>
      </c>
      <c r="K42" s="113"/>
      <c r="L42" s="72">
        <f>ROUND(L35+L41,5)</f>
        <v>236814</v>
      </c>
      <c r="M42" s="58"/>
      <c r="N42" s="72">
        <f>ROUND(N35+N41,5)</f>
        <v>87105</v>
      </c>
      <c r="O42" s="58"/>
      <c r="P42" s="73">
        <f>ROUND(IF(N42=0, IF(L42=0, 0, 1), L42/N42),5)</f>
        <v>2.7187199999999998</v>
      </c>
      <c r="Q42" s="113"/>
      <c r="R42" s="72">
        <f>ROUND(R35+R41,5)</f>
        <v>0</v>
      </c>
      <c r="T42" s="73">
        <f t="shared" si="0"/>
        <v>1</v>
      </c>
      <c r="U42" s="113"/>
      <c r="V42" s="72">
        <f>ROUND(V35+V41,5)</f>
        <v>-184.67</v>
      </c>
      <c r="X42" s="73"/>
    </row>
    <row r="43" spans="1:25" ht="15" thickTop="1">
      <c r="K43" s="125"/>
      <c r="Q43" s="125"/>
      <c r="V43" s="59"/>
    </row>
    <row r="44" spans="1:25">
      <c r="A44" s="118" t="s">
        <v>279</v>
      </c>
      <c r="B44" s="118"/>
      <c r="C44" s="118"/>
      <c r="D44" s="118"/>
      <c r="E44" s="118"/>
      <c r="F44" s="119"/>
      <c r="G44" s="119"/>
      <c r="H44" s="119"/>
      <c r="I44" s="119"/>
      <c r="J44" s="119"/>
      <c r="K44" s="125"/>
      <c r="L44" s="119"/>
      <c r="M44" s="119"/>
      <c r="N44" s="119"/>
      <c r="O44" s="119"/>
      <c r="P44" s="119"/>
      <c r="Q44" s="113"/>
      <c r="R44" s="126"/>
      <c r="V44" s="59"/>
    </row>
    <row r="45" spans="1:25">
      <c r="A45" s="121" t="s">
        <v>280</v>
      </c>
      <c r="B45" s="118"/>
      <c r="C45" s="118"/>
      <c r="D45" s="118"/>
      <c r="E45" s="118"/>
      <c r="F45" s="120">
        <f>+F6</f>
        <v>0</v>
      </c>
      <c r="G45" s="119"/>
      <c r="H45" s="120">
        <f>+H6</f>
        <v>0</v>
      </c>
      <c r="I45" s="119"/>
      <c r="J45" s="122"/>
      <c r="K45" s="125"/>
      <c r="L45" s="120">
        <f>+L6</f>
        <v>110950</v>
      </c>
      <c r="M45" s="119"/>
      <c r="N45" s="120">
        <f>+N6</f>
        <v>15000</v>
      </c>
      <c r="O45" s="119"/>
      <c r="P45" s="122"/>
      <c r="Q45" s="113"/>
      <c r="R45" s="126"/>
    </row>
    <row r="46" spans="1:25" ht="15" thickBot="1">
      <c r="A46" s="118"/>
      <c r="B46" s="118"/>
      <c r="C46" s="118"/>
      <c r="D46" s="118"/>
      <c r="E46" s="118"/>
      <c r="F46" s="123">
        <f>+F42-F45</f>
        <v>27951</v>
      </c>
      <c r="G46" s="119"/>
      <c r="H46" s="123">
        <f>+H42-H45</f>
        <v>28769</v>
      </c>
      <c r="I46" s="119"/>
      <c r="J46" s="124">
        <f>ROUND(IF(H46=0, IF(F46=0, 0, 1), F46/H46),5)</f>
        <v>0.97157000000000004</v>
      </c>
      <c r="K46" s="125"/>
      <c r="L46" s="123">
        <f>+L42-L45</f>
        <v>125864</v>
      </c>
      <c r="M46" s="119"/>
      <c r="N46" s="123">
        <f>+N42-N45</f>
        <v>72105</v>
      </c>
      <c r="O46" s="119"/>
      <c r="P46" s="124">
        <f>ROUND(IF(N46=0, IF(L46=0, 0, 1), L46/N46),5)</f>
        <v>1.7455700000000001</v>
      </c>
      <c r="Q46" s="113"/>
      <c r="R46" s="127"/>
    </row>
    <row r="47" spans="1:25" ht="15" thickTop="1"/>
    <row r="48" spans="1:25"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</row>
  </sheetData>
  <pageMargins left="0.2" right="0.2" top="0.75" bottom="0.5" header="0.1" footer="0.3"/>
  <pageSetup scale="78" orientation="landscape"/>
  <headerFooter>
    <oddHeader>&amp;L&amp;"Arial,Bold"&amp;8 11:24 AM
&amp;"Arial,Regular"&amp;10 01/04/19
&amp;"Arial,Bold"&amp;8 Accrual Basis&amp;C&amp;"Arial,Regular"&amp;14 Textile Center of Minnesota
&amp;"Arial,Regular"&amp;14 Operating Statement of Activities
&amp;"Arial,Regular"&amp;12 December 2018</oddHeader>
    <oddFooter>&amp;R&amp;"Arial,Regular"&amp;10 Page &amp;P of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A1:V149"/>
  <sheetViews>
    <sheetView workbookViewId="0">
      <pane xSplit="7" ySplit="2" topLeftCell="H3" activePane="bottomRight" state="frozenSplit"/>
      <selection pane="topRight" activeCell="H1" sqref="H1"/>
      <selection pane="bottomLeft" activeCell="A3" sqref="A3"/>
      <selection pane="bottomRight" activeCell="H5" sqref="H5"/>
    </sheetView>
  </sheetViews>
  <sheetFormatPr baseColWidth="10" defaultColWidth="8.83203125" defaultRowHeight="14" x14ac:dyDescent="0"/>
  <cols>
    <col min="1" max="6" width="1.6640625" style="75" customWidth="1"/>
    <col min="7" max="7" width="34" style="75" customWidth="1"/>
    <col min="8" max="8" width="10.6640625" style="76" customWidth="1"/>
    <col min="9" max="9" width="2.33203125" style="76" customWidth="1"/>
    <col min="10" max="10" width="11.33203125" style="76" customWidth="1"/>
    <col min="11" max="11" width="2.33203125" style="76" customWidth="1"/>
    <col min="12" max="12" width="11.1640625" style="76" customWidth="1"/>
    <col min="13" max="13" width="2.33203125" style="76" customWidth="1"/>
    <col min="14" max="14" width="11.6640625" style="76" customWidth="1"/>
    <col min="15" max="15" width="2.33203125" style="76" customWidth="1"/>
    <col min="16" max="16" width="11" style="76" customWidth="1"/>
    <col min="17" max="17" width="2.33203125" style="76" customWidth="1"/>
    <col min="18" max="18" width="11.1640625" style="76" customWidth="1"/>
    <col min="19" max="19" width="2.33203125" style="76" customWidth="1"/>
    <col min="20" max="20" width="13.33203125" style="76" customWidth="1"/>
    <col min="21" max="21" width="2.6640625" customWidth="1"/>
    <col min="22" max="22" width="10.6640625" customWidth="1"/>
  </cols>
  <sheetData>
    <row r="1" spans="1:22" ht="15" thickBot="1">
      <c r="A1" s="47"/>
      <c r="B1" s="47"/>
      <c r="C1" s="47"/>
      <c r="D1" s="47"/>
      <c r="E1" s="47"/>
      <c r="F1" s="47"/>
      <c r="G1" s="47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  <c r="V1" s="50">
        <f>9/12</f>
        <v>0.75</v>
      </c>
    </row>
    <row r="2" spans="1:22" s="57" customFormat="1" ht="26" thickBot="1">
      <c r="A2" s="51"/>
      <c r="B2" s="51"/>
      <c r="C2" s="51"/>
      <c r="D2" s="51"/>
      <c r="E2" s="51"/>
      <c r="F2" s="51"/>
      <c r="G2" s="51"/>
      <c r="H2" s="52" t="s">
        <v>49</v>
      </c>
      <c r="I2" s="53"/>
      <c r="J2" s="54" t="s">
        <v>50</v>
      </c>
      <c r="K2" s="53"/>
      <c r="L2" s="55" t="s">
        <v>51</v>
      </c>
      <c r="M2" s="114"/>
      <c r="N2" s="52" t="s">
        <v>52</v>
      </c>
      <c r="O2" s="53"/>
      <c r="P2" s="54" t="s">
        <v>53</v>
      </c>
      <c r="Q2" s="53"/>
      <c r="R2" s="55" t="s">
        <v>54</v>
      </c>
      <c r="S2" s="114"/>
      <c r="T2" s="52" t="s">
        <v>55</v>
      </c>
      <c r="U2" s="56"/>
      <c r="V2" s="55" t="s">
        <v>56</v>
      </c>
    </row>
    <row r="3" spans="1:22">
      <c r="A3" s="58"/>
      <c r="B3" s="58" t="s">
        <v>57</v>
      </c>
      <c r="C3" s="58"/>
      <c r="D3" s="58"/>
      <c r="E3" s="58"/>
      <c r="F3" s="58"/>
      <c r="G3" s="58"/>
      <c r="H3" s="59"/>
      <c r="I3" s="58"/>
      <c r="J3" s="59"/>
      <c r="K3" s="58"/>
      <c r="L3" s="60"/>
      <c r="M3" s="113"/>
      <c r="N3" s="59"/>
      <c r="O3" s="58"/>
      <c r="P3" s="59"/>
      <c r="Q3" s="58"/>
      <c r="R3" s="60"/>
      <c r="S3" s="113"/>
      <c r="T3" s="59"/>
    </row>
    <row r="4" spans="1:22">
      <c r="A4" s="58"/>
      <c r="B4" s="58"/>
      <c r="C4" s="58"/>
      <c r="D4" s="58" t="s">
        <v>58</v>
      </c>
      <c r="E4" s="58"/>
      <c r="F4" s="58"/>
      <c r="G4" s="58"/>
      <c r="H4" s="59"/>
      <c r="I4" s="58"/>
      <c r="J4" s="59"/>
      <c r="K4" s="58"/>
      <c r="L4" s="60"/>
      <c r="M4" s="113"/>
      <c r="N4" s="59"/>
      <c r="O4" s="58"/>
      <c r="P4" s="59"/>
      <c r="Q4" s="58"/>
      <c r="R4" s="60"/>
      <c r="S4" s="113"/>
      <c r="T4" s="59"/>
    </row>
    <row r="5" spans="1:22">
      <c r="A5" s="58"/>
      <c r="B5" s="58"/>
      <c r="C5" s="58"/>
      <c r="D5" s="58"/>
      <c r="E5" s="58" t="s">
        <v>59</v>
      </c>
      <c r="F5" s="58"/>
      <c r="G5" s="58"/>
      <c r="H5" s="59"/>
      <c r="I5" s="58"/>
      <c r="J5" s="59"/>
      <c r="K5" s="58"/>
      <c r="L5" s="60"/>
      <c r="M5" s="113"/>
      <c r="N5" s="59"/>
      <c r="O5" s="58"/>
      <c r="P5" s="59"/>
      <c r="Q5" s="58"/>
      <c r="R5" s="60"/>
      <c r="S5" s="113"/>
      <c r="T5" s="59"/>
    </row>
    <row r="6" spans="1:22">
      <c r="A6" s="58"/>
      <c r="B6" s="58"/>
      <c r="C6" s="58"/>
      <c r="D6" s="58"/>
      <c r="E6" s="58"/>
      <c r="F6" s="58" t="s">
        <v>60</v>
      </c>
      <c r="G6" s="58"/>
      <c r="H6" s="59">
        <v>1260</v>
      </c>
      <c r="I6" s="58"/>
      <c r="J6" s="59">
        <v>0</v>
      </c>
      <c r="K6" s="58"/>
      <c r="L6" s="60">
        <f t="shared" ref="L6:L11" si="0">ROUND(IF(J6=0, IF(H6=0, 0, 1), H6/J6),5)</f>
        <v>1</v>
      </c>
      <c r="M6" s="113"/>
      <c r="N6" s="59">
        <v>1394</v>
      </c>
      <c r="O6" s="58"/>
      <c r="P6" s="59">
        <v>0</v>
      </c>
      <c r="Q6" s="58"/>
      <c r="R6" s="60">
        <f t="shared" ref="R6:R11" si="1">ROUND(IF(P6=0, IF(N6=0, 0, 1), N6/P6),5)</f>
        <v>1</v>
      </c>
      <c r="S6" s="113"/>
      <c r="T6" s="59">
        <v>0</v>
      </c>
      <c r="V6" s="61">
        <f>ROUND(IF(T6=0, IF(N6=0, 0, 1), N6/T6),5)</f>
        <v>1</v>
      </c>
    </row>
    <row r="7" spans="1:22">
      <c r="A7" s="58"/>
      <c r="B7" s="58"/>
      <c r="C7" s="58"/>
      <c r="D7" s="58"/>
      <c r="E7" s="58"/>
      <c r="F7" s="58" t="s">
        <v>61</v>
      </c>
      <c r="G7" s="58"/>
      <c r="H7" s="59">
        <v>20250</v>
      </c>
      <c r="I7" s="58"/>
      <c r="J7" s="59">
        <v>30000</v>
      </c>
      <c r="K7" s="58"/>
      <c r="L7" s="60">
        <f t="shared" si="0"/>
        <v>0.67500000000000004</v>
      </c>
      <c r="M7" s="113"/>
      <c r="N7" s="59">
        <v>131169</v>
      </c>
      <c r="O7" s="58"/>
      <c r="P7" s="59">
        <v>137000</v>
      </c>
      <c r="Q7" s="58"/>
      <c r="R7" s="60">
        <f t="shared" si="1"/>
        <v>0.95743999999999996</v>
      </c>
      <c r="S7" s="113"/>
      <c r="T7" s="59">
        <v>146640</v>
      </c>
      <c r="V7" s="61">
        <f t="shared" ref="V7:V70" si="2">ROUND(IF(T7=0, IF(N7=0, 0, 1), N7/T7),5)</f>
        <v>0.89449999999999996</v>
      </c>
    </row>
    <row r="8" spans="1:22">
      <c r="A8" s="58"/>
      <c r="B8" s="58"/>
      <c r="C8" s="58"/>
      <c r="D8" s="58"/>
      <c r="E8" s="58"/>
      <c r="F8" s="58" t="s">
        <v>62</v>
      </c>
      <c r="G8" s="58"/>
      <c r="H8" s="59">
        <v>0</v>
      </c>
      <c r="I8" s="58"/>
      <c r="J8" s="59">
        <v>0</v>
      </c>
      <c r="K8" s="58"/>
      <c r="L8" s="60">
        <f t="shared" si="0"/>
        <v>0</v>
      </c>
      <c r="M8" s="113"/>
      <c r="N8" s="59">
        <v>68927</v>
      </c>
      <c r="O8" s="58"/>
      <c r="P8" s="59">
        <v>51000</v>
      </c>
      <c r="Q8" s="58"/>
      <c r="R8" s="60">
        <f t="shared" si="1"/>
        <v>1.35151</v>
      </c>
      <c r="S8" s="113"/>
      <c r="T8" s="59">
        <v>51000</v>
      </c>
      <c r="V8" s="61">
        <f t="shared" si="2"/>
        <v>1.35151</v>
      </c>
    </row>
    <row r="9" spans="1:22">
      <c r="A9" s="58"/>
      <c r="B9" s="58"/>
      <c r="C9" s="58"/>
      <c r="D9" s="58"/>
      <c r="E9" s="58"/>
      <c r="F9" s="58" t="s">
        <v>63</v>
      </c>
      <c r="G9" s="58"/>
      <c r="H9" s="59">
        <v>0</v>
      </c>
      <c r="I9" s="58"/>
      <c r="J9" s="59">
        <v>0</v>
      </c>
      <c r="K9" s="58"/>
      <c r="L9" s="60">
        <f t="shared" si="0"/>
        <v>0</v>
      </c>
      <c r="M9" s="113"/>
      <c r="N9" s="59">
        <v>110950</v>
      </c>
      <c r="O9" s="58"/>
      <c r="P9" s="59">
        <v>15000</v>
      </c>
      <c r="Q9" s="58"/>
      <c r="R9" s="60">
        <f t="shared" si="1"/>
        <v>7.3966700000000003</v>
      </c>
      <c r="S9" s="113"/>
      <c r="T9" s="59">
        <v>35000</v>
      </c>
      <c r="V9" s="61">
        <f t="shared" si="2"/>
        <v>3.17</v>
      </c>
    </row>
    <row r="10" spans="1:22" ht="15" thickBot="1">
      <c r="A10" s="58"/>
      <c r="B10" s="58"/>
      <c r="C10" s="58"/>
      <c r="D10" s="58"/>
      <c r="E10" s="58"/>
      <c r="F10" s="58" t="s">
        <v>64</v>
      </c>
      <c r="G10" s="58"/>
      <c r="H10" s="62">
        <v>0</v>
      </c>
      <c r="I10" s="58"/>
      <c r="J10" s="62">
        <v>0</v>
      </c>
      <c r="K10" s="58"/>
      <c r="L10" s="63">
        <f t="shared" si="0"/>
        <v>0</v>
      </c>
      <c r="M10" s="113"/>
      <c r="N10" s="116">
        <f>5000+5000+23000+12938</f>
        <v>45938</v>
      </c>
      <c r="O10" s="58"/>
      <c r="P10" s="62">
        <v>41140</v>
      </c>
      <c r="Q10" s="58"/>
      <c r="R10" s="63">
        <f t="shared" si="1"/>
        <v>1.11663</v>
      </c>
      <c r="S10" s="113"/>
      <c r="T10" s="62">
        <v>52140</v>
      </c>
      <c r="V10" s="64">
        <f t="shared" si="2"/>
        <v>0.88105</v>
      </c>
    </row>
    <row r="11" spans="1:22">
      <c r="A11" s="58"/>
      <c r="B11" s="58"/>
      <c r="C11" s="58"/>
      <c r="D11" s="58"/>
      <c r="E11" s="58" t="s">
        <v>65</v>
      </c>
      <c r="F11" s="58"/>
      <c r="G11" s="58"/>
      <c r="H11" s="59">
        <f>ROUND(SUM(H5:H10),5)</f>
        <v>21510</v>
      </c>
      <c r="I11" s="58"/>
      <c r="J11" s="59">
        <f>ROUND(SUM(J5:J10),5)</f>
        <v>30000</v>
      </c>
      <c r="K11" s="58"/>
      <c r="L11" s="60">
        <f t="shared" si="0"/>
        <v>0.71699999999999997</v>
      </c>
      <c r="M11" s="113"/>
      <c r="N11" s="59">
        <f>ROUND(SUM(N5:N10),5)</f>
        <v>358378</v>
      </c>
      <c r="O11" s="58"/>
      <c r="P11" s="59">
        <f>ROUND(SUM(P5:P10),5)</f>
        <v>244140</v>
      </c>
      <c r="Q11" s="58"/>
      <c r="R11" s="60">
        <f t="shared" si="1"/>
        <v>1.4679199999999999</v>
      </c>
      <c r="S11" s="113"/>
      <c r="T11" s="59">
        <f>ROUND(SUM(T5:T10),5)</f>
        <v>284780</v>
      </c>
      <c r="V11" s="61">
        <f t="shared" si="2"/>
        <v>1.25844</v>
      </c>
    </row>
    <row r="12" spans="1:22">
      <c r="A12" s="58"/>
      <c r="B12" s="58"/>
      <c r="C12" s="58"/>
      <c r="D12" s="58"/>
      <c r="E12" s="58" t="s">
        <v>66</v>
      </c>
      <c r="F12" s="58"/>
      <c r="G12" s="58"/>
      <c r="H12" s="59"/>
      <c r="I12" s="58"/>
      <c r="J12" s="59"/>
      <c r="K12" s="58"/>
      <c r="L12" s="60"/>
      <c r="M12" s="113"/>
      <c r="N12" s="59"/>
      <c r="O12" s="58"/>
      <c r="P12" s="59"/>
      <c r="Q12" s="58"/>
      <c r="R12" s="60"/>
      <c r="S12" s="113"/>
      <c r="T12" s="59"/>
      <c r="V12" s="61"/>
    </row>
    <row r="13" spans="1:22">
      <c r="A13" s="58"/>
      <c r="B13" s="58"/>
      <c r="C13" s="58"/>
      <c r="D13" s="58"/>
      <c r="E13" s="58"/>
      <c r="F13" s="58" t="s">
        <v>67</v>
      </c>
      <c r="G13" s="58"/>
      <c r="H13" s="59">
        <v>32908</v>
      </c>
      <c r="I13" s="58"/>
      <c r="J13" s="59">
        <v>22000</v>
      </c>
      <c r="K13" s="58"/>
      <c r="L13" s="60">
        <f t="shared" ref="L13:L18" si="3">ROUND(IF(J13=0, IF(H13=0, 0, 1), H13/J13),5)</f>
        <v>1.4958199999999999</v>
      </c>
      <c r="M13" s="113"/>
      <c r="N13" s="59">
        <v>107372</v>
      </c>
      <c r="O13" s="58"/>
      <c r="P13" s="59">
        <v>76000</v>
      </c>
      <c r="Q13" s="58"/>
      <c r="R13" s="60">
        <f t="shared" ref="R13:R18" si="4">ROUND(IF(P13=0, IF(N13=0, 0, 1), N13/P13),5)</f>
        <v>1.41279</v>
      </c>
      <c r="S13" s="113"/>
      <c r="T13" s="59">
        <v>86000</v>
      </c>
      <c r="V13" s="61">
        <f t="shared" si="2"/>
        <v>1.24851</v>
      </c>
    </row>
    <row r="14" spans="1:22">
      <c r="A14" s="58"/>
      <c r="B14" s="58"/>
      <c r="C14" s="58"/>
      <c r="D14" s="58"/>
      <c r="E14" s="58"/>
      <c r="F14" s="58" t="s">
        <v>68</v>
      </c>
      <c r="G14" s="58"/>
      <c r="H14" s="59">
        <v>275</v>
      </c>
      <c r="I14" s="58"/>
      <c r="J14" s="59">
        <v>0</v>
      </c>
      <c r="K14" s="58"/>
      <c r="L14" s="60">
        <f t="shared" si="3"/>
        <v>1</v>
      </c>
      <c r="M14" s="113"/>
      <c r="N14" s="59">
        <v>1921</v>
      </c>
      <c r="O14" s="58"/>
      <c r="P14" s="59">
        <v>0</v>
      </c>
      <c r="Q14" s="58"/>
      <c r="R14" s="60">
        <f t="shared" si="4"/>
        <v>1</v>
      </c>
      <c r="S14" s="113"/>
      <c r="T14" s="59">
        <v>0</v>
      </c>
      <c r="V14" s="61">
        <f t="shared" si="2"/>
        <v>1</v>
      </c>
    </row>
    <row r="15" spans="1:22">
      <c r="A15" s="58"/>
      <c r="B15" s="58"/>
      <c r="C15" s="58"/>
      <c r="D15" s="58"/>
      <c r="E15" s="58"/>
      <c r="F15" s="58" t="s">
        <v>69</v>
      </c>
      <c r="G15" s="58"/>
      <c r="H15" s="59">
        <v>0</v>
      </c>
      <c r="I15" s="58"/>
      <c r="J15" s="59">
        <v>0</v>
      </c>
      <c r="K15" s="58"/>
      <c r="L15" s="60">
        <f t="shared" si="3"/>
        <v>0</v>
      </c>
      <c r="M15" s="113"/>
      <c r="N15" s="59">
        <v>8400</v>
      </c>
      <c r="O15" s="58"/>
      <c r="P15" s="59">
        <v>7200</v>
      </c>
      <c r="Q15" s="58"/>
      <c r="R15" s="60">
        <f t="shared" si="4"/>
        <v>1.1666700000000001</v>
      </c>
      <c r="S15" s="113"/>
      <c r="T15" s="59">
        <v>7200</v>
      </c>
      <c r="V15" s="61">
        <f t="shared" si="2"/>
        <v>1.1666700000000001</v>
      </c>
    </row>
    <row r="16" spans="1:22">
      <c r="A16" s="58"/>
      <c r="B16" s="58"/>
      <c r="C16" s="58"/>
      <c r="D16" s="58"/>
      <c r="E16" s="58"/>
      <c r="F16" s="58" t="s">
        <v>70</v>
      </c>
      <c r="G16" s="58"/>
      <c r="H16" s="59">
        <v>0</v>
      </c>
      <c r="I16" s="58"/>
      <c r="J16" s="59">
        <v>0</v>
      </c>
      <c r="K16" s="58"/>
      <c r="L16" s="60">
        <f t="shared" si="3"/>
        <v>0</v>
      </c>
      <c r="M16" s="113"/>
      <c r="N16" s="59">
        <v>1670</v>
      </c>
      <c r="O16" s="58"/>
      <c r="P16" s="59">
        <v>0</v>
      </c>
      <c r="Q16" s="58"/>
      <c r="R16" s="60">
        <f t="shared" si="4"/>
        <v>1</v>
      </c>
      <c r="S16" s="113"/>
      <c r="T16" s="59">
        <v>0</v>
      </c>
      <c r="V16" s="61">
        <f t="shared" si="2"/>
        <v>1</v>
      </c>
    </row>
    <row r="17" spans="1:22" ht="15" thickBot="1">
      <c r="A17" s="58"/>
      <c r="B17" s="58"/>
      <c r="C17" s="58"/>
      <c r="D17" s="58"/>
      <c r="E17" s="58"/>
      <c r="F17" s="58" t="s">
        <v>71</v>
      </c>
      <c r="G17" s="58"/>
      <c r="H17" s="62">
        <v>0</v>
      </c>
      <c r="I17" s="58"/>
      <c r="J17" s="62">
        <v>0</v>
      </c>
      <c r="K17" s="58"/>
      <c r="L17" s="63">
        <f t="shared" si="3"/>
        <v>0</v>
      </c>
      <c r="M17" s="113"/>
      <c r="N17" s="62">
        <v>792</v>
      </c>
      <c r="O17" s="58"/>
      <c r="P17" s="62">
        <v>800</v>
      </c>
      <c r="Q17" s="58"/>
      <c r="R17" s="63">
        <f t="shared" si="4"/>
        <v>0.99</v>
      </c>
      <c r="S17" s="113"/>
      <c r="T17" s="62">
        <v>1000</v>
      </c>
      <c r="V17" s="64">
        <f t="shared" si="2"/>
        <v>0.79200000000000004</v>
      </c>
    </row>
    <row r="18" spans="1:22">
      <c r="A18" s="58"/>
      <c r="B18" s="58"/>
      <c r="C18" s="58"/>
      <c r="D18" s="58"/>
      <c r="E18" s="58" t="s">
        <v>72</v>
      </c>
      <c r="F18" s="58"/>
      <c r="G18" s="58"/>
      <c r="H18" s="59">
        <f>ROUND(SUM(H12:H17),5)</f>
        <v>33183</v>
      </c>
      <c r="I18" s="58"/>
      <c r="J18" s="59">
        <f>ROUND(SUM(J12:J17),5)</f>
        <v>22000</v>
      </c>
      <c r="K18" s="58"/>
      <c r="L18" s="60">
        <f t="shared" si="3"/>
        <v>1.5083200000000001</v>
      </c>
      <c r="M18" s="113"/>
      <c r="N18" s="59">
        <f>ROUND(SUM(N12:N17),5)</f>
        <v>120155</v>
      </c>
      <c r="O18" s="58"/>
      <c r="P18" s="59">
        <f>ROUND(SUM(P12:P17),5)</f>
        <v>84000</v>
      </c>
      <c r="Q18" s="58"/>
      <c r="R18" s="60">
        <f t="shared" si="4"/>
        <v>1.43042</v>
      </c>
      <c r="S18" s="113"/>
      <c r="T18" s="59">
        <f>ROUND(SUM(T12:T17),5)</f>
        <v>94200</v>
      </c>
      <c r="V18" s="61">
        <f t="shared" si="2"/>
        <v>1.2755300000000001</v>
      </c>
    </row>
    <row r="19" spans="1:22">
      <c r="A19" s="58"/>
      <c r="B19" s="58"/>
      <c r="C19" s="58"/>
      <c r="D19" s="58"/>
      <c r="E19" s="58" t="s">
        <v>73</v>
      </c>
      <c r="F19" s="58"/>
      <c r="G19" s="58"/>
      <c r="H19" s="59"/>
      <c r="I19" s="58"/>
      <c r="J19" s="59"/>
      <c r="K19" s="58"/>
      <c r="L19" s="60"/>
      <c r="M19" s="113"/>
      <c r="N19" s="59"/>
      <c r="O19" s="58"/>
      <c r="P19" s="59"/>
      <c r="Q19" s="58"/>
      <c r="R19" s="60"/>
      <c r="S19" s="113"/>
      <c r="T19" s="59"/>
      <c r="V19" s="61"/>
    </row>
    <row r="20" spans="1:22">
      <c r="A20" s="58"/>
      <c r="B20" s="58"/>
      <c r="C20" s="58"/>
      <c r="D20" s="58"/>
      <c r="E20" s="58"/>
      <c r="F20" s="58" t="s">
        <v>74</v>
      </c>
      <c r="G20" s="58"/>
      <c r="H20" s="59">
        <v>4635</v>
      </c>
      <c r="I20" s="58"/>
      <c r="J20" s="59">
        <v>5450</v>
      </c>
      <c r="K20" s="58"/>
      <c r="L20" s="60">
        <f>ROUND(IF(J20=0, IF(H20=0, 0, 1), H20/J20),5)</f>
        <v>0.85045999999999999</v>
      </c>
      <c r="M20" s="113"/>
      <c r="N20" s="59">
        <v>35270</v>
      </c>
      <c r="O20" s="58"/>
      <c r="P20" s="59">
        <v>40640</v>
      </c>
      <c r="Q20" s="58"/>
      <c r="R20" s="60">
        <f>ROUND(IF(P20=0, IF(N20=0, 0, 1), N20/P20),5)</f>
        <v>0.86785999999999996</v>
      </c>
      <c r="S20" s="113"/>
      <c r="T20" s="59">
        <v>50870</v>
      </c>
      <c r="V20" s="61">
        <f t="shared" si="2"/>
        <v>0.69333999999999996</v>
      </c>
    </row>
    <row r="21" spans="1:22">
      <c r="A21" s="58"/>
      <c r="B21" s="58"/>
      <c r="C21" s="58"/>
      <c r="D21" s="58"/>
      <c r="E21" s="58"/>
      <c r="F21" s="58" t="s">
        <v>75</v>
      </c>
      <c r="G21" s="58"/>
      <c r="H21" s="59">
        <v>0</v>
      </c>
      <c r="I21" s="58"/>
      <c r="J21" s="59">
        <v>0</v>
      </c>
      <c r="K21" s="58"/>
      <c r="L21" s="60">
        <f>ROUND(IF(J21=0, IF(H21=0, 0, 1), H21/J21),5)</f>
        <v>0</v>
      </c>
      <c r="M21" s="113"/>
      <c r="N21" s="59">
        <v>500</v>
      </c>
      <c r="O21" s="58"/>
      <c r="P21" s="59">
        <v>0</v>
      </c>
      <c r="Q21" s="58"/>
      <c r="R21" s="60">
        <f>ROUND(IF(P21=0, IF(N21=0, 0, 1), N21/P21),5)</f>
        <v>1</v>
      </c>
      <c r="S21" s="113"/>
      <c r="T21" s="59">
        <v>1380</v>
      </c>
      <c r="V21" s="61">
        <f t="shared" si="2"/>
        <v>0.36231999999999998</v>
      </c>
    </row>
    <row r="22" spans="1:22" ht="15" thickBot="1">
      <c r="A22" s="58"/>
      <c r="B22" s="58"/>
      <c r="C22" s="58"/>
      <c r="D22" s="58"/>
      <c r="E22" s="58"/>
      <c r="F22" s="58" t="s">
        <v>76</v>
      </c>
      <c r="G22" s="58"/>
      <c r="H22" s="62">
        <v>0</v>
      </c>
      <c r="I22" s="58"/>
      <c r="J22" s="62">
        <v>110</v>
      </c>
      <c r="K22" s="58"/>
      <c r="L22" s="63">
        <f>ROUND(IF(J22=0, IF(H22=0, 0, 1), H22/J22),5)</f>
        <v>0</v>
      </c>
      <c r="M22" s="113"/>
      <c r="N22" s="62">
        <v>605</v>
      </c>
      <c r="O22" s="58"/>
      <c r="P22" s="62">
        <v>1430</v>
      </c>
      <c r="Q22" s="58"/>
      <c r="R22" s="63">
        <f>ROUND(IF(P22=0, IF(N22=0, 0, 1), N22/P22),5)</f>
        <v>0.42308000000000001</v>
      </c>
      <c r="S22" s="113"/>
      <c r="T22" s="62">
        <v>1760</v>
      </c>
      <c r="V22" s="65">
        <f t="shared" si="2"/>
        <v>0.34375</v>
      </c>
    </row>
    <row r="23" spans="1:22">
      <c r="A23" s="58"/>
      <c r="B23" s="58"/>
      <c r="C23" s="58"/>
      <c r="D23" s="58"/>
      <c r="E23" s="58" t="s">
        <v>77</v>
      </c>
      <c r="F23" s="58"/>
      <c r="G23" s="58"/>
      <c r="H23" s="59">
        <f>ROUND(SUM(H19:H22),5)</f>
        <v>4635</v>
      </c>
      <c r="I23" s="58"/>
      <c r="J23" s="59">
        <f>ROUND(SUM(J19:J22),5)</f>
        <v>5560</v>
      </c>
      <c r="K23" s="58"/>
      <c r="L23" s="60">
        <f>ROUND(IF(J23=0, IF(H23=0, 0, 1), H23/J23),5)</f>
        <v>0.83362999999999998</v>
      </c>
      <c r="M23" s="113"/>
      <c r="N23" s="59">
        <f>ROUND(SUM(N19:N22),5)</f>
        <v>36375</v>
      </c>
      <c r="O23" s="58"/>
      <c r="P23" s="59">
        <f>ROUND(SUM(P19:P22),5)</f>
        <v>42070</v>
      </c>
      <c r="Q23" s="58"/>
      <c r="R23" s="60">
        <f>ROUND(IF(P23=0, IF(N23=0, 0, 1), N23/P23),5)</f>
        <v>0.86463000000000001</v>
      </c>
      <c r="S23" s="113"/>
      <c r="T23" s="59">
        <f>ROUND(SUM(T19:T22),5)</f>
        <v>54010</v>
      </c>
      <c r="V23" s="61">
        <f t="shared" si="2"/>
        <v>0.67349000000000003</v>
      </c>
    </row>
    <row r="24" spans="1:22">
      <c r="A24" s="58"/>
      <c r="B24" s="58"/>
      <c r="C24" s="58"/>
      <c r="D24" s="58"/>
      <c r="E24" s="58" t="s">
        <v>78</v>
      </c>
      <c r="F24" s="58"/>
      <c r="G24" s="58"/>
      <c r="H24" s="59"/>
      <c r="I24" s="58"/>
      <c r="J24" s="59"/>
      <c r="K24" s="58"/>
      <c r="L24" s="60"/>
      <c r="M24" s="113"/>
      <c r="N24" s="59"/>
      <c r="O24" s="58"/>
      <c r="P24" s="59"/>
      <c r="Q24" s="58"/>
      <c r="R24" s="60"/>
      <c r="S24" s="113"/>
      <c r="T24" s="59"/>
      <c r="V24" s="61"/>
    </row>
    <row r="25" spans="1:22">
      <c r="A25" s="58"/>
      <c r="B25" s="58"/>
      <c r="C25" s="58"/>
      <c r="D25" s="58"/>
      <c r="E25" s="58"/>
      <c r="F25" s="58" t="s">
        <v>79</v>
      </c>
      <c r="G25" s="58"/>
      <c r="H25" s="59">
        <v>4182</v>
      </c>
      <c r="I25" s="58"/>
      <c r="J25" s="59">
        <v>3800</v>
      </c>
      <c r="K25" s="58"/>
      <c r="L25" s="60">
        <f t="shared" ref="L25:L30" si="5">ROUND(IF(J25=0, IF(H25=0, 0, 1), H25/J25),5)</f>
        <v>1.10053</v>
      </c>
      <c r="M25" s="113"/>
      <c r="N25" s="59">
        <v>38157</v>
      </c>
      <c r="O25" s="58"/>
      <c r="P25" s="59">
        <v>38600</v>
      </c>
      <c r="Q25" s="58"/>
      <c r="R25" s="60">
        <f t="shared" ref="R25:R30" si="6">ROUND(IF(P25=0, IF(N25=0, 0, 1), N25/P25),5)</f>
        <v>0.98851999999999995</v>
      </c>
      <c r="S25" s="113"/>
      <c r="T25" s="59">
        <v>50000</v>
      </c>
      <c r="V25" s="61">
        <f t="shared" si="2"/>
        <v>0.76314000000000004</v>
      </c>
    </row>
    <row r="26" spans="1:22">
      <c r="A26" s="58"/>
      <c r="B26" s="58"/>
      <c r="C26" s="58"/>
      <c r="D26" s="58"/>
      <c r="E26" s="58"/>
      <c r="F26" s="58" t="s">
        <v>80</v>
      </c>
      <c r="G26" s="58"/>
      <c r="H26" s="59">
        <v>0</v>
      </c>
      <c r="I26" s="58"/>
      <c r="J26" s="59">
        <v>0</v>
      </c>
      <c r="K26" s="58"/>
      <c r="L26" s="60">
        <f t="shared" si="5"/>
        <v>0</v>
      </c>
      <c r="M26" s="113"/>
      <c r="N26" s="59">
        <v>6663</v>
      </c>
      <c r="O26" s="58"/>
      <c r="P26" s="59">
        <v>10500</v>
      </c>
      <c r="Q26" s="58"/>
      <c r="R26" s="60">
        <f t="shared" si="6"/>
        <v>0.63456999999999997</v>
      </c>
      <c r="S26" s="113"/>
      <c r="T26" s="59">
        <v>15000</v>
      </c>
      <c r="V26" s="61">
        <f t="shared" si="2"/>
        <v>0.44419999999999998</v>
      </c>
    </row>
    <row r="27" spans="1:22">
      <c r="A27" s="58"/>
      <c r="B27" s="58"/>
      <c r="C27" s="58"/>
      <c r="D27" s="58"/>
      <c r="E27" s="58"/>
      <c r="F27" s="58" t="s">
        <v>81</v>
      </c>
      <c r="G27" s="58"/>
      <c r="H27" s="59">
        <v>50</v>
      </c>
      <c r="I27" s="58"/>
      <c r="J27" s="59">
        <v>0</v>
      </c>
      <c r="K27" s="58"/>
      <c r="L27" s="60">
        <f t="shared" si="5"/>
        <v>1</v>
      </c>
      <c r="M27" s="113"/>
      <c r="N27" s="59">
        <v>2975</v>
      </c>
      <c r="O27" s="58"/>
      <c r="P27" s="59">
        <v>3250</v>
      </c>
      <c r="Q27" s="58"/>
      <c r="R27" s="60">
        <f t="shared" si="6"/>
        <v>0.91537999999999997</v>
      </c>
      <c r="S27" s="113"/>
      <c r="T27" s="59">
        <v>3250</v>
      </c>
      <c r="V27" s="61">
        <f t="shared" si="2"/>
        <v>0.91537999999999997</v>
      </c>
    </row>
    <row r="28" spans="1:22">
      <c r="A28" s="58"/>
      <c r="B28" s="58"/>
      <c r="C28" s="58"/>
      <c r="D28" s="58"/>
      <c r="E28" s="58"/>
      <c r="F28" s="58" t="s">
        <v>82</v>
      </c>
      <c r="G28" s="58"/>
      <c r="H28" s="59">
        <v>80</v>
      </c>
      <c r="I28" s="58"/>
      <c r="J28" s="59">
        <v>80</v>
      </c>
      <c r="K28" s="58"/>
      <c r="L28" s="60">
        <f t="shared" si="5"/>
        <v>1</v>
      </c>
      <c r="M28" s="113"/>
      <c r="N28" s="59">
        <v>1100</v>
      </c>
      <c r="O28" s="58"/>
      <c r="P28" s="59">
        <v>760</v>
      </c>
      <c r="Q28" s="58"/>
      <c r="R28" s="60">
        <f t="shared" si="6"/>
        <v>1.44737</v>
      </c>
      <c r="S28" s="113"/>
      <c r="T28" s="59">
        <v>1040</v>
      </c>
      <c r="V28" s="61">
        <f t="shared" si="2"/>
        <v>1.05769</v>
      </c>
    </row>
    <row r="29" spans="1:22" ht="15" thickBot="1">
      <c r="A29" s="58"/>
      <c r="B29" s="58"/>
      <c r="C29" s="58"/>
      <c r="D29" s="58"/>
      <c r="E29" s="58"/>
      <c r="F29" s="58" t="s">
        <v>83</v>
      </c>
      <c r="G29" s="58"/>
      <c r="H29" s="62">
        <v>127</v>
      </c>
      <c r="I29" s="58"/>
      <c r="J29" s="62">
        <v>217</v>
      </c>
      <c r="K29" s="58"/>
      <c r="L29" s="63">
        <f t="shared" si="5"/>
        <v>0.58525000000000005</v>
      </c>
      <c r="M29" s="113"/>
      <c r="N29" s="62">
        <v>3287</v>
      </c>
      <c r="O29" s="58"/>
      <c r="P29" s="62">
        <v>3000</v>
      </c>
      <c r="Q29" s="58"/>
      <c r="R29" s="63">
        <f t="shared" si="6"/>
        <v>1.0956699999999999</v>
      </c>
      <c r="S29" s="113"/>
      <c r="T29" s="62">
        <v>4900</v>
      </c>
      <c r="V29" s="64">
        <f t="shared" si="2"/>
        <v>0.67081999999999997</v>
      </c>
    </row>
    <row r="30" spans="1:22">
      <c r="A30" s="58"/>
      <c r="B30" s="58"/>
      <c r="C30" s="58"/>
      <c r="D30" s="58"/>
      <c r="E30" s="58" t="s">
        <v>84</v>
      </c>
      <c r="F30" s="58"/>
      <c r="G30" s="58"/>
      <c r="H30" s="59">
        <f>ROUND(SUM(H24:H29),5)</f>
        <v>4439</v>
      </c>
      <c r="I30" s="58"/>
      <c r="J30" s="59">
        <f>ROUND(SUM(J24:J29),5)</f>
        <v>4097</v>
      </c>
      <c r="K30" s="58"/>
      <c r="L30" s="60">
        <f t="shared" si="5"/>
        <v>1.08348</v>
      </c>
      <c r="M30" s="113"/>
      <c r="N30" s="59">
        <f>ROUND(SUM(N24:N29),5)</f>
        <v>52182</v>
      </c>
      <c r="O30" s="58"/>
      <c r="P30" s="59">
        <f>ROUND(SUM(P24:P29),5)</f>
        <v>56110</v>
      </c>
      <c r="Q30" s="58"/>
      <c r="R30" s="60">
        <f t="shared" si="6"/>
        <v>0.92998999999999998</v>
      </c>
      <c r="S30" s="113"/>
      <c r="T30" s="59">
        <f>ROUND(SUM(T24:T29),5)</f>
        <v>74190</v>
      </c>
      <c r="V30" s="61">
        <f t="shared" si="2"/>
        <v>0.70335999999999999</v>
      </c>
    </row>
    <row r="31" spans="1:22">
      <c r="A31" s="58"/>
      <c r="B31" s="58"/>
      <c r="C31" s="58"/>
      <c r="D31" s="58"/>
      <c r="E31" s="58" t="s">
        <v>85</v>
      </c>
      <c r="F31" s="58"/>
      <c r="G31" s="58"/>
      <c r="H31" s="59"/>
      <c r="I31" s="58"/>
      <c r="J31" s="59"/>
      <c r="K31" s="58"/>
      <c r="L31" s="60"/>
      <c r="M31" s="113"/>
      <c r="N31" s="59"/>
      <c r="O31" s="58"/>
      <c r="P31" s="59"/>
      <c r="Q31" s="58"/>
      <c r="R31" s="60"/>
      <c r="S31" s="113"/>
      <c r="T31" s="59"/>
      <c r="V31" s="61"/>
    </row>
    <row r="32" spans="1:22">
      <c r="A32" s="58"/>
      <c r="B32" s="58"/>
      <c r="C32" s="58"/>
      <c r="D32" s="58"/>
      <c r="E32" s="58"/>
      <c r="F32" s="58" t="s">
        <v>86</v>
      </c>
      <c r="G32" s="58"/>
      <c r="H32" s="59"/>
      <c r="I32" s="58"/>
      <c r="J32" s="59"/>
      <c r="K32" s="58"/>
      <c r="L32" s="60"/>
      <c r="M32" s="113"/>
      <c r="N32" s="59"/>
      <c r="O32" s="58"/>
      <c r="P32" s="59"/>
      <c r="Q32" s="58"/>
      <c r="R32" s="60"/>
      <c r="S32" s="113"/>
      <c r="T32" s="59"/>
      <c r="V32" s="61"/>
    </row>
    <row r="33" spans="1:22">
      <c r="A33" s="58"/>
      <c r="B33" s="58"/>
      <c r="C33" s="58"/>
      <c r="D33" s="58"/>
      <c r="E33" s="58"/>
      <c r="F33" s="58"/>
      <c r="G33" s="58" t="s">
        <v>87</v>
      </c>
      <c r="H33" s="59">
        <v>8750</v>
      </c>
      <c r="I33" s="58"/>
      <c r="J33" s="59">
        <v>10266</v>
      </c>
      <c r="K33" s="58"/>
      <c r="L33" s="60">
        <f>ROUND(IF(J33=0, IF(H33=0, 0, 1), H33/J33),5)</f>
        <v>0.85233000000000003</v>
      </c>
      <c r="M33" s="113"/>
      <c r="N33" s="59">
        <v>83677</v>
      </c>
      <c r="O33" s="58"/>
      <c r="P33" s="59">
        <v>85881</v>
      </c>
      <c r="Q33" s="58"/>
      <c r="R33" s="60">
        <f>ROUND(IF(P33=0, IF(N33=0, 0, 1), N33/P33),5)</f>
        <v>0.97433999999999998</v>
      </c>
      <c r="S33" s="113"/>
      <c r="T33" s="59">
        <v>100450</v>
      </c>
      <c r="V33" s="61">
        <f t="shared" si="2"/>
        <v>0.83301999999999998</v>
      </c>
    </row>
    <row r="34" spans="1:22">
      <c r="A34" s="58"/>
      <c r="B34" s="58"/>
      <c r="C34" s="58"/>
      <c r="D34" s="58"/>
      <c r="E34" s="58"/>
      <c r="F34" s="58"/>
      <c r="G34" s="58" t="s">
        <v>88</v>
      </c>
      <c r="H34" s="59">
        <v>0</v>
      </c>
      <c r="I34" s="58"/>
      <c r="J34" s="59">
        <v>2300</v>
      </c>
      <c r="K34" s="58"/>
      <c r="L34" s="60">
        <f>ROUND(IF(J34=0, IF(H34=0, 0, 1), H34/J34),5)</f>
        <v>0</v>
      </c>
      <c r="M34" s="113"/>
      <c r="N34" s="59">
        <v>49369</v>
      </c>
      <c r="O34" s="58"/>
      <c r="P34" s="59">
        <v>42925</v>
      </c>
      <c r="Q34" s="58"/>
      <c r="R34" s="60">
        <f>ROUND(IF(P34=0, IF(N34=0, 0, 1), N34/P34),5)</f>
        <v>1.15012</v>
      </c>
      <c r="S34" s="113"/>
      <c r="T34" s="59">
        <v>49350</v>
      </c>
      <c r="V34" s="61">
        <f t="shared" si="2"/>
        <v>1.0003899999999999</v>
      </c>
    </row>
    <row r="35" spans="1:22" ht="15" thickBot="1">
      <c r="A35" s="58"/>
      <c r="B35" s="58"/>
      <c r="C35" s="58"/>
      <c r="D35" s="58"/>
      <c r="E35" s="58"/>
      <c r="F35" s="58"/>
      <c r="G35" s="58" t="s">
        <v>89</v>
      </c>
      <c r="H35" s="62">
        <v>0</v>
      </c>
      <c r="I35" s="58"/>
      <c r="J35" s="62">
        <v>400</v>
      </c>
      <c r="K35" s="58"/>
      <c r="L35" s="63">
        <f>ROUND(IF(J35=0, IF(H35=0, 0, 1), H35/J35),5)</f>
        <v>0</v>
      </c>
      <c r="M35" s="113"/>
      <c r="N35" s="62">
        <v>1771</v>
      </c>
      <c r="O35" s="58"/>
      <c r="P35" s="62">
        <v>3800</v>
      </c>
      <c r="Q35" s="58"/>
      <c r="R35" s="63">
        <f>ROUND(IF(P35=0, IF(N35=0, 0, 1), N35/P35),5)</f>
        <v>0.46605000000000002</v>
      </c>
      <c r="S35" s="113"/>
      <c r="T35" s="62">
        <v>5000</v>
      </c>
      <c r="V35" s="64">
        <f t="shared" si="2"/>
        <v>0.35420000000000001</v>
      </c>
    </row>
    <row r="36" spans="1:22">
      <c r="A36" s="58"/>
      <c r="B36" s="58"/>
      <c r="C36" s="58"/>
      <c r="D36" s="58"/>
      <c r="E36" s="58"/>
      <c r="F36" s="58" t="s">
        <v>90</v>
      </c>
      <c r="G36" s="58"/>
      <c r="H36" s="59">
        <f>ROUND(SUM(H32:H35),5)</f>
        <v>8750</v>
      </c>
      <c r="I36" s="58"/>
      <c r="J36" s="59">
        <f>ROUND(SUM(J32:J35),5)</f>
        <v>12966</v>
      </c>
      <c r="K36" s="58"/>
      <c r="L36" s="60">
        <f>ROUND(IF(J36=0, IF(H36=0, 0, 1), H36/J36),5)</f>
        <v>0.67484</v>
      </c>
      <c r="M36" s="113"/>
      <c r="N36" s="59">
        <f>ROUND(SUM(N32:N35),5)</f>
        <v>134817</v>
      </c>
      <c r="O36" s="58"/>
      <c r="P36" s="59">
        <f>ROUND(SUM(P32:P35),5)</f>
        <v>132606</v>
      </c>
      <c r="Q36" s="58"/>
      <c r="R36" s="60">
        <f>ROUND(IF(P36=0, IF(N36=0, 0, 1), N36/P36),5)</f>
        <v>1.01667</v>
      </c>
      <c r="S36" s="113"/>
      <c r="T36" s="59">
        <f>ROUND(SUM(T32:T35),5)</f>
        <v>154800</v>
      </c>
      <c r="V36" s="61">
        <f t="shared" si="2"/>
        <v>0.87090999999999996</v>
      </c>
    </row>
    <row r="37" spans="1:22">
      <c r="A37" s="58"/>
      <c r="B37" s="58"/>
      <c r="C37" s="58"/>
      <c r="D37" s="58"/>
      <c r="E37" s="58"/>
      <c r="F37" s="58" t="s">
        <v>91</v>
      </c>
      <c r="G37" s="58"/>
      <c r="H37" s="59"/>
      <c r="I37" s="58"/>
      <c r="J37" s="59"/>
      <c r="K37" s="58"/>
      <c r="L37" s="60"/>
      <c r="M37" s="113"/>
      <c r="N37" s="59"/>
      <c r="O37" s="58"/>
      <c r="P37" s="59"/>
      <c r="Q37" s="58"/>
      <c r="R37" s="60"/>
      <c r="S37" s="113"/>
      <c r="T37" s="59"/>
      <c r="V37" s="61"/>
    </row>
    <row r="38" spans="1:22">
      <c r="A38" s="58"/>
      <c r="B38" s="58"/>
      <c r="C38" s="58"/>
      <c r="D38" s="58"/>
      <c r="E38" s="58"/>
      <c r="F38" s="58"/>
      <c r="G38" s="58" t="s">
        <v>92</v>
      </c>
      <c r="H38" s="59">
        <v>325</v>
      </c>
      <c r="I38" s="58"/>
      <c r="J38" s="59">
        <v>325</v>
      </c>
      <c r="K38" s="58"/>
      <c r="L38" s="60">
        <f>ROUND(IF(J38=0, IF(H38=0, 0, 1), H38/J38),5)</f>
        <v>1</v>
      </c>
      <c r="M38" s="113"/>
      <c r="N38" s="59">
        <v>11390</v>
      </c>
      <c r="O38" s="58"/>
      <c r="P38" s="59">
        <v>14125</v>
      </c>
      <c r="Q38" s="58"/>
      <c r="R38" s="60">
        <f>ROUND(IF(P38=0, IF(N38=0, 0, 1), N38/P38),5)</f>
        <v>0.80637000000000003</v>
      </c>
      <c r="S38" s="113"/>
      <c r="T38" s="59">
        <v>15150</v>
      </c>
      <c r="V38" s="61">
        <f t="shared" si="2"/>
        <v>0.75182000000000004</v>
      </c>
    </row>
    <row r="39" spans="1:22">
      <c r="A39" s="58"/>
      <c r="B39" s="58"/>
      <c r="C39" s="58"/>
      <c r="D39" s="58"/>
      <c r="E39" s="58"/>
      <c r="F39" s="58"/>
      <c r="G39" s="58" t="s">
        <v>93</v>
      </c>
      <c r="H39" s="59">
        <v>0</v>
      </c>
      <c r="I39" s="58"/>
      <c r="J39" s="59">
        <v>0</v>
      </c>
      <c r="K39" s="58"/>
      <c r="L39" s="60">
        <f>ROUND(IF(J39=0, IF(H39=0, 0, 1), H39/J39),5)</f>
        <v>0</v>
      </c>
      <c r="M39" s="113"/>
      <c r="N39" s="59">
        <v>24815</v>
      </c>
      <c r="O39" s="58"/>
      <c r="P39" s="59">
        <v>28583</v>
      </c>
      <c r="Q39" s="58"/>
      <c r="R39" s="60">
        <f>ROUND(IF(P39=0, IF(N39=0, 0, 1), N39/P39),5)</f>
        <v>0.86817</v>
      </c>
      <c r="S39" s="113"/>
      <c r="T39" s="59">
        <v>28583</v>
      </c>
      <c r="V39" s="61">
        <f t="shared" si="2"/>
        <v>0.86817</v>
      </c>
    </row>
    <row r="40" spans="1:22" ht="15" thickBot="1">
      <c r="A40" s="58"/>
      <c r="B40" s="58"/>
      <c r="C40" s="58"/>
      <c r="D40" s="58"/>
      <c r="E40" s="58"/>
      <c r="F40" s="58"/>
      <c r="G40" s="58" t="s">
        <v>94</v>
      </c>
      <c r="H40" s="66">
        <v>866</v>
      </c>
      <c r="I40" s="58"/>
      <c r="J40" s="66">
        <v>295</v>
      </c>
      <c r="K40" s="58"/>
      <c r="L40" s="67">
        <f>ROUND(IF(J40=0, IF(H40=0, 0, 1), H40/J40),5)</f>
        <v>2.9355899999999999</v>
      </c>
      <c r="M40" s="113"/>
      <c r="N40" s="66">
        <v>1733</v>
      </c>
      <c r="O40" s="58"/>
      <c r="P40" s="66">
        <v>2457</v>
      </c>
      <c r="Q40" s="58"/>
      <c r="R40" s="67">
        <f>ROUND(IF(P40=0, IF(N40=0, 0, 1), N40/P40),5)</f>
        <v>0.70533000000000001</v>
      </c>
      <c r="S40" s="113"/>
      <c r="T40" s="66">
        <v>2800</v>
      </c>
      <c r="V40" s="64">
        <f t="shared" si="2"/>
        <v>0.61892999999999998</v>
      </c>
    </row>
    <row r="41" spans="1:22" ht="15" thickBot="1">
      <c r="A41" s="58"/>
      <c r="B41" s="58"/>
      <c r="C41" s="58"/>
      <c r="D41" s="58"/>
      <c r="E41" s="58"/>
      <c r="F41" s="58" t="s">
        <v>95</v>
      </c>
      <c r="G41" s="58"/>
      <c r="H41" s="68">
        <f>ROUND(SUM(H37:H40),5)</f>
        <v>1191</v>
      </c>
      <c r="I41" s="58"/>
      <c r="J41" s="68">
        <f>ROUND(SUM(J37:J40),5)</f>
        <v>620</v>
      </c>
      <c r="K41" s="58"/>
      <c r="L41" s="69">
        <f>ROUND(IF(J41=0, IF(H41=0, 0, 1), H41/J41),5)</f>
        <v>1.9209700000000001</v>
      </c>
      <c r="M41" s="113"/>
      <c r="N41" s="68">
        <f>ROUND(SUM(N37:N40),5)</f>
        <v>37938</v>
      </c>
      <c r="O41" s="58"/>
      <c r="P41" s="68">
        <f>ROUND(SUM(P37:P40),5)</f>
        <v>45165</v>
      </c>
      <c r="Q41" s="58"/>
      <c r="R41" s="69">
        <f>ROUND(IF(P41=0, IF(N41=0, 0, 1), N41/P41),5)</f>
        <v>0.83999000000000001</v>
      </c>
      <c r="S41" s="113"/>
      <c r="T41" s="68">
        <f>ROUND(SUM(T37:T40),5)</f>
        <v>46533</v>
      </c>
      <c r="V41" s="64">
        <f t="shared" si="2"/>
        <v>0.81528999999999996</v>
      </c>
    </row>
    <row r="42" spans="1:22">
      <c r="A42" s="58"/>
      <c r="B42" s="58"/>
      <c r="C42" s="58"/>
      <c r="D42" s="58"/>
      <c r="E42" s="58" t="s">
        <v>96</v>
      </c>
      <c r="F42" s="58"/>
      <c r="G42" s="58"/>
      <c r="H42" s="59">
        <f>ROUND(H31+H36+H41,5)</f>
        <v>9941</v>
      </c>
      <c r="I42" s="58"/>
      <c r="J42" s="59">
        <f>ROUND(J31+J36+J41,5)</f>
        <v>13586</v>
      </c>
      <c r="K42" s="58"/>
      <c r="L42" s="60">
        <f>ROUND(IF(J42=0, IF(H42=0, 0, 1), H42/J42),5)</f>
        <v>0.73170999999999997</v>
      </c>
      <c r="M42" s="113"/>
      <c r="N42" s="59">
        <f>ROUND(N31+N36+N41,5)</f>
        <v>172755</v>
      </c>
      <c r="O42" s="58"/>
      <c r="P42" s="59">
        <f>ROUND(P31+P36+P41,5)</f>
        <v>177771</v>
      </c>
      <c r="Q42" s="58"/>
      <c r="R42" s="60">
        <f>ROUND(IF(P42=0, IF(N42=0, 0, 1), N42/P42),5)</f>
        <v>0.97177999999999998</v>
      </c>
      <c r="S42" s="113"/>
      <c r="T42" s="59">
        <f>ROUND(T31+T36+T41,5)</f>
        <v>201333</v>
      </c>
      <c r="V42" s="61">
        <f t="shared" si="2"/>
        <v>0.85806000000000004</v>
      </c>
    </row>
    <row r="43" spans="1:22">
      <c r="A43" s="58"/>
      <c r="B43" s="58"/>
      <c r="C43" s="58"/>
      <c r="D43" s="58"/>
      <c r="E43" s="58" t="s">
        <v>97</v>
      </c>
      <c r="F43" s="58"/>
      <c r="G43" s="58"/>
      <c r="H43" s="59"/>
      <c r="I43" s="58"/>
      <c r="J43" s="59"/>
      <c r="K43" s="58"/>
      <c r="L43" s="60"/>
      <c r="M43" s="113"/>
      <c r="N43" s="59"/>
      <c r="O43" s="58"/>
      <c r="P43" s="59"/>
      <c r="Q43" s="58"/>
      <c r="R43" s="60"/>
      <c r="S43" s="113"/>
      <c r="T43" s="59"/>
      <c r="V43" s="61"/>
    </row>
    <row r="44" spans="1:22">
      <c r="A44" s="58"/>
      <c r="B44" s="58"/>
      <c r="C44" s="58"/>
      <c r="D44" s="58"/>
      <c r="E44" s="58"/>
      <c r="F44" s="58" t="s">
        <v>98</v>
      </c>
      <c r="G44" s="58"/>
      <c r="H44" s="59"/>
      <c r="I44" s="58"/>
      <c r="J44" s="59"/>
      <c r="K44" s="58"/>
      <c r="L44" s="60"/>
      <c r="M44" s="113"/>
      <c r="N44" s="59"/>
      <c r="O44" s="58"/>
      <c r="P44" s="59"/>
      <c r="Q44" s="58"/>
      <c r="R44" s="60"/>
      <c r="S44" s="113"/>
      <c r="T44" s="59"/>
      <c r="V44" s="61"/>
    </row>
    <row r="45" spans="1:22">
      <c r="A45" s="58"/>
      <c r="B45" s="58"/>
      <c r="C45" s="58"/>
      <c r="D45" s="58"/>
      <c r="E45" s="58"/>
      <c r="F45" s="58"/>
      <c r="G45" s="58" t="s">
        <v>99</v>
      </c>
      <c r="H45" s="59">
        <v>0</v>
      </c>
      <c r="I45" s="58"/>
      <c r="J45" s="59">
        <v>0</v>
      </c>
      <c r="K45" s="58"/>
      <c r="L45" s="60">
        <f t="shared" ref="L45:L50" si="7">ROUND(IF(J45=0, IF(H45=0, 0, 1), H45/J45),5)</f>
        <v>0</v>
      </c>
      <c r="M45" s="113"/>
      <c r="N45" s="59">
        <v>550</v>
      </c>
      <c r="O45" s="58"/>
      <c r="P45" s="59">
        <v>1000</v>
      </c>
      <c r="Q45" s="58"/>
      <c r="R45" s="60">
        <f t="shared" ref="R45:R50" si="8">ROUND(IF(P45=0, IF(N45=0, 0, 1), N45/P45),5)</f>
        <v>0.55000000000000004</v>
      </c>
      <c r="S45" s="113"/>
      <c r="T45" s="59">
        <v>1000</v>
      </c>
      <c r="V45" s="61">
        <f t="shared" si="2"/>
        <v>0.55000000000000004</v>
      </c>
    </row>
    <row r="46" spans="1:22">
      <c r="A46" s="58"/>
      <c r="B46" s="58"/>
      <c r="C46" s="58"/>
      <c r="D46" s="58"/>
      <c r="E46" s="58"/>
      <c r="F46" s="58"/>
      <c r="G46" s="58" t="s">
        <v>100</v>
      </c>
      <c r="H46" s="59">
        <v>0</v>
      </c>
      <c r="I46" s="58"/>
      <c r="J46" s="59">
        <v>0</v>
      </c>
      <c r="K46" s="58"/>
      <c r="L46" s="60">
        <f t="shared" si="7"/>
        <v>0</v>
      </c>
      <c r="M46" s="113"/>
      <c r="N46" s="59">
        <v>9415</v>
      </c>
      <c r="O46" s="58"/>
      <c r="P46" s="59">
        <v>4650</v>
      </c>
      <c r="Q46" s="58"/>
      <c r="R46" s="60">
        <f t="shared" si="8"/>
        <v>2.0247299999999999</v>
      </c>
      <c r="S46" s="113"/>
      <c r="T46" s="59">
        <v>4650</v>
      </c>
      <c r="V46" s="61">
        <f t="shared" si="2"/>
        <v>2.0247299999999999</v>
      </c>
    </row>
    <row r="47" spans="1:22">
      <c r="A47" s="58"/>
      <c r="B47" s="58"/>
      <c r="C47" s="58"/>
      <c r="D47" s="58"/>
      <c r="E47" s="58"/>
      <c r="F47" s="58"/>
      <c r="G47" s="58" t="s">
        <v>101</v>
      </c>
      <c r="H47" s="59">
        <v>0</v>
      </c>
      <c r="I47" s="58"/>
      <c r="J47" s="59">
        <v>0</v>
      </c>
      <c r="K47" s="58"/>
      <c r="L47" s="60">
        <f t="shared" si="7"/>
        <v>0</v>
      </c>
      <c r="M47" s="113"/>
      <c r="N47" s="59">
        <v>8064</v>
      </c>
      <c r="O47" s="58"/>
      <c r="P47" s="59">
        <v>4800</v>
      </c>
      <c r="Q47" s="58"/>
      <c r="R47" s="60">
        <f t="shared" si="8"/>
        <v>1.68</v>
      </c>
      <c r="S47" s="113"/>
      <c r="T47" s="59">
        <v>4800</v>
      </c>
      <c r="V47" s="61">
        <f t="shared" si="2"/>
        <v>1.68</v>
      </c>
    </row>
    <row r="48" spans="1:22">
      <c r="A48" s="58"/>
      <c r="B48" s="58"/>
      <c r="C48" s="58"/>
      <c r="D48" s="58"/>
      <c r="E48" s="58"/>
      <c r="F48" s="58"/>
      <c r="G48" s="58" t="s">
        <v>102</v>
      </c>
      <c r="H48" s="59">
        <v>0</v>
      </c>
      <c r="I48" s="58"/>
      <c r="J48" s="59">
        <v>0</v>
      </c>
      <c r="K48" s="58"/>
      <c r="L48" s="60">
        <f t="shared" si="7"/>
        <v>0</v>
      </c>
      <c r="M48" s="113"/>
      <c r="N48" s="59">
        <v>81500</v>
      </c>
      <c r="O48" s="58"/>
      <c r="P48" s="59">
        <v>70000</v>
      </c>
      <c r="Q48" s="58"/>
      <c r="R48" s="60">
        <f t="shared" si="8"/>
        <v>1.16429</v>
      </c>
      <c r="S48" s="113"/>
      <c r="T48" s="59">
        <v>70000</v>
      </c>
      <c r="V48" s="61">
        <f t="shared" si="2"/>
        <v>1.16429</v>
      </c>
    </row>
    <row r="49" spans="1:22" ht="15" thickBot="1">
      <c r="A49" s="58"/>
      <c r="B49" s="58"/>
      <c r="C49" s="58"/>
      <c r="D49" s="58"/>
      <c r="E49" s="58"/>
      <c r="F49" s="58"/>
      <c r="G49" s="58" t="s">
        <v>103</v>
      </c>
      <c r="H49" s="62">
        <v>0</v>
      </c>
      <c r="I49" s="58"/>
      <c r="J49" s="62">
        <v>0</v>
      </c>
      <c r="K49" s="58"/>
      <c r="L49" s="63">
        <f t="shared" si="7"/>
        <v>0</v>
      </c>
      <c r="M49" s="113"/>
      <c r="N49" s="62">
        <v>-13800</v>
      </c>
      <c r="O49" s="58"/>
      <c r="P49" s="62">
        <v>-13000</v>
      </c>
      <c r="Q49" s="58"/>
      <c r="R49" s="63">
        <f t="shared" si="8"/>
        <v>1.0615399999999999</v>
      </c>
      <c r="S49" s="113"/>
      <c r="T49" s="62">
        <v>-13000</v>
      </c>
      <c r="V49" s="64">
        <f t="shared" si="2"/>
        <v>1.0615399999999999</v>
      </c>
    </row>
    <row r="50" spans="1:22">
      <c r="A50" s="58"/>
      <c r="B50" s="58"/>
      <c r="C50" s="58"/>
      <c r="D50" s="58"/>
      <c r="E50" s="58"/>
      <c r="F50" s="58" t="s">
        <v>104</v>
      </c>
      <c r="G50" s="58"/>
      <c r="H50" s="59">
        <f>ROUND(SUM(H44:H49),5)</f>
        <v>0</v>
      </c>
      <c r="I50" s="58"/>
      <c r="J50" s="59">
        <f>ROUND(SUM(J44:J49),5)</f>
        <v>0</v>
      </c>
      <c r="K50" s="58"/>
      <c r="L50" s="60">
        <f t="shared" si="7"/>
        <v>0</v>
      </c>
      <c r="M50" s="113"/>
      <c r="N50" s="59">
        <f>ROUND(SUM(N44:N49),5)</f>
        <v>85729</v>
      </c>
      <c r="O50" s="58"/>
      <c r="P50" s="59">
        <f>ROUND(SUM(P44:P49),5)</f>
        <v>67450</v>
      </c>
      <c r="Q50" s="58"/>
      <c r="R50" s="60">
        <f t="shared" si="8"/>
        <v>1.2709999999999999</v>
      </c>
      <c r="S50" s="113"/>
      <c r="T50" s="59">
        <f>ROUND(SUM(T44:T49),5)</f>
        <v>67450</v>
      </c>
      <c r="V50" s="61">
        <f t="shared" si="2"/>
        <v>1.2709999999999999</v>
      </c>
    </row>
    <row r="51" spans="1:22">
      <c r="A51" s="58"/>
      <c r="B51" s="58"/>
      <c r="C51" s="58"/>
      <c r="D51" s="58"/>
      <c r="E51" s="58"/>
      <c r="F51" s="58" t="s">
        <v>105</v>
      </c>
      <c r="G51" s="58"/>
      <c r="H51" s="59"/>
      <c r="I51" s="58"/>
      <c r="J51" s="59"/>
      <c r="K51" s="58"/>
      <c r="L51" s="60"/>
      <c r="M51" s="113"/>
      <c r="N51" s="59"/>
      <c r="O51" s="58"/>
      <c r="P51" s="59"/>
      <c r="Q51" s="58"/>
      <c r="R51" s="60"/>
      <c r="S51" s="113"/>
      <c r="T51" s="59"/>
      <c r="V51" s="61"/>
    </row>
    <row r="52" spans="1:22">
      <c r="A52" s="58"/>
      <c r="B52" s="58"/>
      <c r="C52" s="58"/>
      <c r="D52" s="58"/>
      <c r="E52" s="58"/>
      <c r="F52" s="58"/>
      <c r="G52" s="58" t="s">
        <v>106</v>
      </c>
      <c r="H52" s="59">
        <v>0</v>
      </c>
      <c r="I52" s="58"/>
      <c r="J52" s="59">
        <v>0</v>
      </c>
      <c r="K52" s="58"/>
      <c r="L52" s="60">
        <f>ROUND(IF(J52=0, IF(H52=0, 0, 1), H52/J52),5)</f>
        <v>0</v>
      </c>
      <c r="M52" s="113"/>
      <c r="N52" s="59">
        <v>23934</v>
      </c>
      <c r="O52" s="58"/>
      <c r="P52" s="59">
        <v>49000</v>
      </c>
      <c r="Q52" s="58"/>
      <c r="R52" s="60">
        <f>ROUND(IF(P52=0, IF(N52=0, 0, 1), N52/P52),5)</f>
        <v>0.48845</v>
      </c>
      <c r="S52" s="113"/>
      <c r="T52" s="59">
        <v>53000</v>
      </c>
      <c r="V52" s="61">
        <f t="shared" si="2"/>
        <v>0.45157999999999998</v>
      </c>
    </row>
    <row r="53" spans="1:22" ht="15" thickBot="1">
      <c r="A53" s="58"/>
      <c r="B53" s="58"/>
      <c r="C53" s="58"/>
      <c r="D53" s="58"/>
      <c r="E53" s="58"/>
      <c r="F53" s="58"/>
      <c r="G53" s="58" t="s">
        <v>107</v>
      </c>
      <c r="H53" s="66">
        <v>0</v>
      </c>
      <c r="I53" s="58"/>
      <c r="J53" s="66">
        <v>0</v>
      </c>
      <c r="K53" s="58"/>
      <c r="L53" s="67">
        <f>ROUND(IF(J53=0, IF(H53=0, 0, 1), H53/J53),5)</f>
        <v>0</v>
      </c>
      <c r="M53" s="113"/>
      <c r="N53" s="66">
        <v>-4292</v>
      </c>
      <c r="O53" s="58"/>
      <c r="P53" s="66">
        <v>-11000</v>
      </c>
      <c r="Q53" s="58"/>
      <c r="R53" s="67">
        <f>ROUND(IF(P53=0, IF(N53=0, 0, 1), N53/P53),5)</f>
        <v>0.39018000000000003</v>
      </c>
      <c r="S53" s="113"/>
      <c r="T53" s="66">
        <v>-13300</v>
      </c>
      <c r="V53" s="64">
        <f t="shared" si="2"/>
        <v>0.32271</v>
      </c>
    </row>
    <row r="54" spans="1:22" ht="15" thickBot="1">
      <c r="A54" s="58"/>
      <c r="B54" s="58"/>
      <c r="C54" s="58"/>
      <c r="D54" s="58"/>
      <c r="E54" s="58"/>
      <c r="F54" s="58" t="s">
        <v>108</v>
      </c>
      <c r="G54" s="58"/>
      <c r="H54" s="68">
        <f>ROUND(SUM(H51:H53),5)</f>
        <v>0</v>
      </c>
      <c r="I54" s="58"/>
      <c r="J54" s="68">
        <f>ROUND(SUM(J51:J53),5)</f>
        <v>0</v>
      </c>
      <c r="K54" s="58"/>
      <c r="L54" s="69">
        <f>ROUND(IF(J54=0, IF(H54=0, 0, 1), H54/J54),5)</f>
        <v>0</v>
      </c>
      <c r="M54" s="113"/>
      <c r="N54" s="68">
        <f>ROUND(SUM(N51:N53),5)</f>
        <v>19642</v>
      </c>
      <c r="O54" s="58"/>
      <c r="P54" s="68">
        <f>ROUND(SUM(P51:P53),5)</f>
        <v>38000</v>
      </c>
      <c r="Q54" s="58"/>
      <c r="R54" s="69">
        <f>ROUND(IF(P54=0, IF(N54=0, 0, 1), N54/P54),5)</f>
        <v>0.51688999999999996</v>
      </c>
      <c r="S54" s="113"/>
      <c r="T54" s="68">
        <f>ROUND(SUM(T51:T53),5)</f>
        <v>39700</v>
      </c>
      <c r="V54" s="64">
        <f t="shared" si="2"/>
        <v>0.49475999999999998</v>
      </c>
    </row>
    <row r="55" spans="1:22">
      <c r="A55" s="58"/>
      <c r="B55" s="58"/>
      <c r="C55" s="58"/>
      <c r="D55" s="58"/>
      <c r="E55" s="58" t="s">
        <v>109</v>
      </c>
      <c r="F55" s="58"/>
      <c r="G55" s="58"/>
      <c r="H55" s="59">
        <f>ROUND(H43+H50+H54,5)</f>
        <v>0</v>
      </c>
      <c r="I55" s="58"/>
      <c r="J55" s="59">
        <f>ROUND(J43+J50+J54,5)</f>
        <v>0</v>
      </c>
      <c r="K55" s="58"/>
      <c r="L55" s="60">
        <f>ROUND(IF(J55=0, IF(H55=0, 0, 1), H55/J55),5)</f>
        <v>0</v>
      </c>
      <c r="M55" s="113"/>
      <c r="N55" s="59">
        <f>ROUND(N43+N50+N54,5)</f>
        <v>105371</v>
      </c>
      <c r="O55" s="58"/>
      <c r="P55" s="59">
        <f>ROUND(P43+P50+P54,5)</f>
        <v>105450</v>
      </c>
      <c r="Q55" s="58"/>
      <c r="R55" s="60">
        <f>ROUND(IF(P55=0, IF(N55=0, 0, 1), N55/P55),5)</f>
        <v>0.99924999999999997</v>
      </c>
      <c r="S55" s="113"/>
      <c r="T55" s="59">
        <f>ROUND(T43+T50+T54,5)</f>
        <v>107150</v>
      </c>
      <c r="V55" s="61">
        <f t="shared" si="2"/>
        <v>0.98340000000000005</v>
      </c>
    </row>
    <row r="56" spans="1:22">
      <c r="A56" s="58"/>
      <c r="B56" s="58"/>
      <c r="C56" s="58"/>
      <c r="D56" s="58"/>
      <c r="E56" s="58" t="s">
        <v>110</v>
      </c>
      <c r="F56" s="58"/>
      <c r="G56" s="58"/>
      <c r="H56" s="59">
        <v>0</v>
      </c>
      <c r="I56" s="58"/>
      <c r="J56" s="59">
        <v>5</v>
      </c>
      <c r="K56" s="58"/>
      <c r="L56" s="60">
        <f>ROUND(IF(J56=0, IF(H56=0, 0, 1), H56/J56),5)</f>
        <v>0</v>
      </c>
      <c r="M56" s="113"/>
      <c r="N56" s="59">
        <v>52</v>
      </c>
      <c r="O56" s="58"/>
      <c r="P56" s="59">
        <v>990</v>
      </c>
      <c r="Q56" s="58"/>
      <c r="R56" s="60">
        <f>ROUND(IF(P56=0, IF(N56=0, 0, 1), N56/P56),5)</f>
        <v>5.253E-2</v>
      </c>
      <c r="S56" s="113"/>
      <c r="T56" s="59">
        <v>1000</v>
      </c>
      <c r="V56" s="61">
        <f t="shared" si="2"/>
        <v>5.1999999999999998E-2</v>
      </c>
    </row>
    <row r="57" spans="1:22">
      <c r="A57" s="58"/>
      <c r="B57" s="58"/>
      <c r="C57" s="58"/>
      <c r="D57" s="58"/>
      <c r="E57" s="58" t="s">
        <v>111</v>
      </c>
      <c r="F57" s="58"/>
      <c r="G57" s="58"/>
      <c r="H57" s="59"/>
      <c r="I57" s="58"/>
      <c r="J57" s="59"/>
      <c r="K57" s="58"/>
      <c r="L57" s="60"/>
      <c r="M57" s="113"/>
      <c r="N57" s="59"/>
      <c r="O57" s="58"/>
      <c r="P57" s="59"/>
      <c r="Q57" s="58"/>
      <c r="R57" s="60"/>
      <c r="S57" s="113"/>
      <c r="T57" s="59"/>
      <c r="V57" s="61"/>
    </row>
    <row r="58" spans="1:22">
      <c r="A58" s="58"/>
      <c r="B58" s="58"/>
      <c r="C58" s="58"/>
      <c r="D58" s="58"/>
      <c r="E58" s="58"/>
      <c r="F58" s="58" t="s">
        <v>112</v>
      </c>
      <c r="G58" s="58"/>
      <c r="H58" s="59">
        <v>37779</v>
      </c>
      <c r="I58" s="58"/>
      <c r="J58" s="59">
        <v>32528</v>
      </c>
      <c r="K58" s="58"/>
      <c r="L58" s="60">
        <f t="shared" ref="L58:L63" si="9">ROUND(IF(J58=0, IF(H58=0, 0, 1), H58/J58),5)</f>
        <v>1.16143</v>
      </c>
      <c r="M58" s="113"/>
      <c r="N58" s="59">
        <v>114292</v>
      </c>
      <c r="O58" s="58"/>
      <c r="P58" s="59">
        <v>116416</v>
      </c>
      <c r="Q58" s="58"/>
      <c r="R58" s="60">
        <f t="shared" ref="R58:R63" si="10">ROUND(IF(P58=0, IF(N58=0, 0, 1), N58/P58),5)</f>
        <v>0.98175999999999997</v>
      </c>
      <c r="S58" s="113"/>
      <c r="T58" s="59">
        <v>136960</v>
      </c>
      <c r="V58" s="61">
        <f t="shared" si="2"/>
        <v>0.83448999999999995</v>
      </c>
    </row>
    <row r="59" spans="1:22">
      <c r="A59" s="58"/>
      <c r="B59" s="58"/>
      <c r="C59" s="58"/>
      <c r="D59" s="58"/>
      <c r="E59" s="58"/>
      <c r="F59" s="58" t="s">
        <v>113</v>
      </c>
      <c r="G59" s="58"/>
      <c r="H59" s="59">
        <v>2814</v>
      </c>
      <c r="I59" s="58"/>
      <c r="J59" s="59">
        <v>3254</v>
      </c>
      <c r="K59" s="58"/>
      <c r="L59" s="60">
        <f t="shared" si="9"/>
        <v>0.86477999999999999</v>
      </c>
      <c r="M59" s="113"/>
      <c r="N59" s="59">
        <v>20794</v>
      </c>
      <c r="O59" s="58"/>
      <c r="P59" s="59">
        <v>11646</v>
      </c>
      <c r="Q59" s="58"/>
      <c r="R59" s="60">
        <f t="shared" si="10"/>
        <v>1.7855099999999999</v>
      </c>
      <c r="S59" s="113"/>
      <c r="T59" s="59">
        <v>13700</v>
      </c>
      <c r="V59" s="61">
        <f t="shared" si="2"/>
        <v>1.5178100000000001</v>
      </c>
    </row>
    <row r="60" spans="1:22">
      <c r="A60" s="58"/>
      <c r="B60" s="58"/>
      <c r="C60" s="58"/>
      <c r="D60" s="58"/>
      <c r="E60" s="58"/>
      <c r="F60" s="58" t="s">
        <v>114</v>
      </c>
      <c r="G60" s="58"/>
      <c r="H60" s="59">
        <v>4902</v>
      </c>
      <c r="I60" s="58"/>
      <c r="J60" s="59">
        <v>4879</v>
      </c>
      <c r="K60" s="58"/>
      <c r="L60" s="60">
        <f t="shared" si="9"/>
        <v>1.00471</v>
      </c>
      <c r="M60" s="113"/>
      <c r="N60" s="59">
        <v>19233</v>
      </c>
      <c r="O60" s="58"/>
      <c r="P60" s="59">
        <v>17469</v>
      </c>
      <c r="Q60" s="58"/>
      <c r="R60" s="60">
        <f t="shared" si="10"/>
        <v>1.1009800000000001</v>
      </c>
      <c r="S60" s="113"/>
      <c r="T60" s="59">
        <v>20550</v>
      </c>
      <c r="V60" s="61">
        <f t="shared" si="2"/>
        <v>0.93591000000000002</v>
      </c>
    </row>
    <row r="61" spans="1:22" ht="15" thickBot="1">
      <c r="A61" s="58"/>
      <c r="B61" s="58"/>
      <c r="C61" s="58"/>
      <c r="D61" s="58"/>
      <c r="E61" s="58"/>
      <c r="F61" s="58" t="s">
        <v>115</v>
      </c>
      <c r="G61" s="58"/>
      <c r="H61" s="66">
        <v>0</v>
      </c>
      <c r="I61" s="58"/>
      <c r="J61" s="66">
        <v>0</v>
      </c>
      <c r="K61" s="58"/>
      <c r="L61" s="67">
        <f t="shared" si="9"/>
        <v>0</v>
      </c>
      <c r="M61" s="113"/>
      <c r="N61" s="66">
        <v>370</v>
      </c>
      <c r="O61" s="58"/>
      <c r="P61" s="66">
        <v>500</v>
      </c>
      <c r="Q61" s="58"/>
      <c r="R61" s="67">
        <f t="shared" si="10"/>
        <v>0.74</v>
      </c>
      <c r="S61" s="113"/>
      <c r="T61" s="66">
        <v>500</v>
      </c>
      <c r="V61" s="64">
        <f t="shared" si="2"/>
        <v>0.74</v>
      </c>
    </row>
    <row r="62" spans="1:22" ht="15" thickBot="1">
      <c r="A62" s="58"/>
      <c r="B62" s="58"/>
      <c r="C62" s="58"/>
      <c r="D62" s="58"/>
      <c r="E62" s="58" t="s">
        <v>116</v>
      </c>
      <c r="F62" s="58"/>
      <c r="G62" s="58"/>
      <c r="H62" s="68">
        <f>ROUND(SUM(H57:H61),5)</f>
        <v>45495</v>
      </c>
      <c r="I62" s="58"/>
      <c r="J62" s="68">
        <f>ROUND(SUM(J57:J61),5)</f>
        <v>40661</v>
      </c>
      <c r="K62" s="58"/>
      <c r="L62" s="69">
        <f t="shared" si="9"/>
        <v>1.1188899999999999</v>
      </c>
      <c r="M62" s="113"/>
      <c r="N62" s="68">
        <f>ROUND(SUM(N57:N61),5)</f>
        <v>154689</v>
      </c>
      <c r="O62" s="58"/>
      <c r="P62" s="68">
        <f>ROUND(SUM(P57:P61),5)</f>
        <v>146031</v>
      </c>
      <c r="Q62" s="58"/>
      <c r="R62" s="69">
        <f t="shared" si="10"/>
        <v>1.0592900000000001</v>
      </c>
      <c r="S62" s="113"/>
      <c r="T62" s="68">
        <f>ROUND(SUM(T57:T61),5)</f>
        <v>171710</v>
      </c>
      <c r="V62" s="64">
        <f t="shared" si="2"/>
        <v>0.90086999999999995</v>
      </c>
    </row>
    <row r="63" spans="1:22">
      <c r="A63" s="58"/>
      <c r="B63" s="58"/>
      <c r="C63" s="58"/>
      <c r="D63" s="58" t="s">
        <v>117</v>
      </c>
      <c r="E63" s="58"/>
      <c r="F63" s="58"/>
      <c r="G63" s="58"/>
      <c r="H63" s="59">
        <f>ROUND(H4+H11+H18+H23+H30+H42+SUM(H55:H56)+H62,5)</f>
        <v>119203</v>
      </c>
      <c r="I63" s="58"/>
      <c r="J63" s="59">
        <f>ROUND(J4+J11+J18+J23+J30+J42+SUM(J55:J56)+J62,5)</f>
        <v>115909</v>
      </c>
      <c r="K63" s="58"/>
      <c r="L63" s="60">
        <f t="shared" si="9"/>
        <v>1.0284199999999999</v>
      </c>
      <c r="M63" s="113"/>
      <c r="N63" s="59">
        <f>ROUND(N4+N11+N18+N23+N30+N42+SUM(N55:N56)+N62,5)</f>
        <v>999957</v>
      </c>
      <c r="O63" s="58"/>
      <c r="P63" s="59">
        <f>ROUND(P4+P11+P18+P23+P30+P42+SUM(P55:P56)+P62,5)</f>
        <v>856562</v>
      </c>
      <c r="Q63" s="58"/>
      <c r="R63" s="60">
        <f t="shared" si="10"/>
        <v>1.1674100000000001</v>
      </c>
      <c r="S63" s="113"/>
      <c r="T63" s="59">
        <f>ROUND(T4+T11+T18+T23+T30+T42+SUM(T55:T56)+T62,5)</f>
        <v>988373</v>
      </c>
      <c r="V63" s="61">
        <f t="shared" si="2"/>
        <v>1.01172</v>
      </c>
    </row>
    <row r="64" spans="1:22">
      <c r="A64" s="58"/>
      <c r="B64" s="58"/>
      <c r="C64" s="58"/>
      <c r="D64" s="58" t="s">
        <v>118</v>
      </c>
      <c r="E64" s="58"/>
      <c r="F64" s="58"/>
      <c r="G64" s="58"/>
      <c r="H64" s="59"/>
      <c r="I64" s="58"/>
      <c r="J64" s="59"/>
      <c r="K64" s="58"/>
      <c r="L64" s="60"/>
      <c r="M64" s="113"/>
      <c r="N64" s="59"/>
      <c r="O64" s="58"/>
      <c r="P64" s="59"/>
      <c r="Q64" s="58"/>
      <c r="R64" s="60"/>
      <c r="S64" s="113"/>
      <c r="T64" s="59"/>
      <c r="V64" s="61"/>
    </row>
    <row r="65" spans="1:22">
      <c r="A65" s="58"/>
      <c r="B65" s="58"/>
      <c r="C65" s="58"/>
      <c r="D65" s="58"/>
      <c r="E65" s="58" t="s">
        <v>119</v>
      </c>
      <c r="F65" s="58"/>
      <c r="G65" s="58"/>
      <c r="H65" s="59">
        <v>0</v>
      </c>
      <c r="I65" s="58"/>
      <c r="J65" s="59">
        <v>0</v>
      </c>
      <c r="K65" s="58"/>
      <c r="L65" s="60">
        <f t="shared" ref="L65:L72" si="11">ROUND(IF(J65=0, IF(H65=0, 0, 1), H65/J65),5)</f>
        <v>0</v>
      </c>
      <c r="M65" s="113"/>
      <c r="N65" s="59">
        <v>3998</v>
      </c>
      <c r="O65" s="58"/>
      <c r="P65" s="59">
        <v>6300</v>
      </c>
      <c r="Q65" s="58"/>
      <c r="R65" s="60">
        <f t="shared" ref="R65:R72" si="12">ROUND(IF(P65=0, IF(N65=0, 0, 1), N65/P65),5)</f>
        <v>0.63460000000000005</v>
      </c>
      <c r="S65" s="113"/>
      <c r="T65" s="59">
        <v>9000</v>
      </c>
      <c r="V65" s="61">
        <f t="shared" si="2"/>
        <v>0.44422</v>
      </c>
    </row>
    <row r="66" spans="1:22">
      <c r="A66" s="58"/>
      <c r="B66" s="58"/>
      <c r="C66" s="58"/>
      <c r="D66" s="58"/>
      <c r="E66" s="58" t="s">
        <v>120</v>
      </c>
      <c r="F66" s="58"/>
      <c r="G66" s="58"/>
      <c r="H66" s="59">
        <v>21874</v>
      </c>
      <c r="I66" s="58"/>
      <c r="J66" s="59">
        <v>19517</v>
      </c>
      <c r="K66" s="58"/>
      <c r="L66" s="60">
        <f t="shared" si="11"/>
        <v>1.12077</v>
      </c>
      <c r="M66" s="113"/>
      <c r="N66" s="59">
        <v>67081</v>
      </c>
      <c r="O66" s="58"/>
      <c r="P66" s="59">
        <v>69853</v>
      </c>
      <c r="Q66" s="58"/>
      <c r="R66" s="60">
        <f t="shared" si="12"/>
        <v>0.96031999999999995</v>
      </c>
      <c r="S66" s="113"/>
      <c r="T66" s="59">
        <v>82180</v>
      </c>
      <c r="V66" s="61">
        <f t="shared" si="2"/>
        <v>0.81627000000000005</v>
      </c>
    </row>
    <row r="67" spans="1:22">
      <c r="A67" s="58"/>
      <c r="B67" s="58"/>
      <c r="C67" s="58"/>
      <c r="D67" s="58"/>
      <c r="E67" s="58" t="s">
        <v>121</v>
      </c>
      <c r="F67" s="58"/>
      <c r="G67" s="58"/>
      <c r="H67" s="59">
        <v>3831</v>
      </c>
      <c r="I67" s="58"/>
      <c r="J67" s="59">
        <v>4473</v>
      </c>
      <c r="K67" s="58"/>
      <c r="L67" s="60">
        <f t="shared" si="11"/>
        <v>0.85646999999999995</v>
      </c>
      <c r="M67" s="113"/>
      <c r="N67" s="59">
        <v>20040</v>
      </c>
      <c r="O67" s="58"/>
      <c r="P67" s="59">
        <v>16016</v>
      </c>
      <c r="Q67" s="58"/>
      <c r="R67" s="60">
        <f t="shared" si="12"/>
        <v>1.25125</v>
      </c>
      <c r="S67" s="113"/>
      <c r="T67" s="59">
        <v>18840</v>
      </c>
      <c r="V67" s="61">
        <f t="shared" si="2"/>
        <v>1.06369</v>
      </c>
    </row>
    <row r="68" spans="1:22">
      <c r="A68" s="58"/>
      <c r="B68" s="58"/>
      <c r="C68" s="58"/>
      <c r="D68" s="58"/>
      <c r="E68" s="58" t="s">
        <v>122</v>
      </c>
      <c r="F68" s="58"/>
      <c r="G68" s="58"/>
      <c r="H68" s="59">
        <v>2440</v>
      </c>
      <c r="I68" s="58"/>
      <c r="J68" s="59">
        <v>2171</v>
      </c>
      <c r="K68" s="58"/>
      <c r="L68" s="60">
        <f t="shared" si="11"/>
        <v>1.12391</v>
      </c>
      <c r="M68" s="113"/>
      <c r="N68" s="59">
        <v>8885</v>
      </c>
      <c r="O68" s="58"/>
      <c r="P68" s="59">
        <v>7807</v>
      </c>
      <c r="Q68" s="58"/>
      <c r="R68" s="60">
        <f t="shared" si="12"/>
        <v>1.13808</v>
      </c>
      <c r="S68" s="113"/>
      <c r="T68" s="59">
        <v>9180</v>
      </c>
      <c r="V68" s="61">
        <f t="shared" si="2"/>
        <v>0.96786000000000005</v>
      </c>
    </row>
    <row r="69" spans="1:22">
      <c r="A69" s="58"/>
      <c r="B69" s="58"/>
      <c r="C69" s="58"/>
      <c r="D69" s="58"/>
      <c r="E69" s="58" t="s">
        <v>123</v>
      </c>
      <c r="F69" s="58"/>
      <c r="G69" s="58"/>
      <c r="H69" s="59">
        <v>20</v>
      </c>
      <c r="I69" s="58"/>
      <c r="J69" s="59">
        <v>0</v>
      </c>
      <c r="K69" s="58"/>
      <c r="L69" s="60">
        <f t="shared" si="11"/>
        <v>1</v>
      </c>
      <c r="M69" s="113"/>
      <c r="N69" s="59">
        <v>198</v>
      </c>
      <c r="O69" s="58"/>
      <c r="P69" s="59">
        <v>0</v>
      </c>
      <c r="Q69" s="58"/>
      <c r="R69" s="60">
        <f t="shared" si="12"/>
        <v>1</v>
      </c>
      <c r="S69" s="113"/>
      <c r="T69" s="59">
        <v>-1000</v>
      </c>
      <c r="V69" s="61">
        <f t="shared" si="2"/>
        <v>-0.19800000000000001</v>
      </c>
    </row>
    <row r="70" spans="1:22" ht="15" thickBot="1">
      <c r="A70" s="58"/>
      <c r="B70" s="58"/>
      <c r="C70" s="58"/>
      <c r="D70" s="58"/>
      <c r="E70" s="58" t="s">
        <v>124</v>
      </c>
      <c r="F70" s="58"/>
      <c r="G70" s="58"/>
      <c r="H70" s="66">
        <v>71</v>
      </c>
      <c r="I70" s="58"/>
      <c r="J70" s="66">
        <v>244</v>
      </c>
      <c r="K70" s="58"/>
      <c r="L70" s="67">
        <f t="shared" si="11"/>
        <v>0.29098000000000002</v>
      </c>
      <c r="M70" s="113"/>
      <c r="N70" s="66">
        <v>650</v>
      </c>
      <c r="O70" s="58"/>
      <c r="P70" s="66">
        <v>876</v>
      </c>
      <c r="Q70" s="58"/>
      <c r="R70" s="67">
        <f t="shared" si="12"/>
        <v>0.74200999999999995</v>
      </c>
      <c r="S70" s="113"/>
      <c r="T70" s="66">
        <v>1030</v>
      </c>
      <c r="V70" s="64">
        <f t="shared" si="2"/>
        <v>0.63107000000000002</v>
      </c>
    </row>
    <row r="71" spans="1:22" ht="15" thickBot="1">
      <c r="A71" s="58"/>
      <c r="B71" s="58"/>
      <c r="C71" s="58"/>
      <c r="D71" s="58" t="s">
        <v>125</v>
      </c>
      <c r="E71" s="58"/>
      <c r="F71" s="58"/>
      <c r="G71" s="58"/>
      <c r="H71" s="68">
        <f>ROUND(SUM(H64:H70),5)</f>
        <v>28236</v>
      </c>
      <c r="I71" s="58"/>
      <c r="J71" s="68">
        <f>ROUND(SUM(J64:J70),5)</f>
        <v>26405</v>
      </c>
      <c r="K71" s="58"/>
      <c r="L71" s="69">
        <f t="shared" si="11"/>
        <v>1.06934</v>
      </c>
      <c r="M71" s="113"/>
      <c r="N71" s="68">
        <f>ROUND(SUM(N64:N70),5)</f>
        <v>100852</v>
      </c>
      <c r="O71" s="58"/>
      <c r="P71" s="68">
        <f>ROUND(SUM(P64:P70),5)</f>
        <v>100852</v>
      </c>
      <c r="Q71" s="58"/>
      <c r="R71" s="69">
        <f t="shared" si="12"/>
        <v>1</v>
      </c>
      <c r="S71" s="113"/>
      <c r="T71" s="68">
        <f>ROUND(SUM(T64:T70),5)</f>
        <v>119230</v>
      </c>
      <c r="V71" s="64">
        <f t="shared" ref="V71:V134" si="13">ROUND(IF(T71=0, IF(N71=0, 0, 1), N71/T71),5)</f>
        <v>0.84585999999999995</v>
      </c>
    </row>
    <row r="72" spans="1:22">
      <c r="A72" s="58"/>
      <c r="B72" s="58"/>
      <c r="C72" s="58" t="s">
        <v>126</v>
      </c>
      <c r="D72" s="58"/>
      <c r="E72" s="58"/>
      <c r="F72" s="58"/>
      <c r="G72" s="58"/>
      <c r="H72" s="59">
        <f>ROUND(H63-H71,5)</f>
        <v>90967</v>
      </c>
      <c r="I72" s="58"/>
      <c r="J72" s="59">
        <f>ROUND(J63-J71,5)</f>
        <v>89504</v>
      </c>
      <c r="K72" s="58"/>
      <c r="L72" s="60">
        <f t="shared" si="11"/>
        <v>1.0163500000000001</v>
      </c>
      <c r="M72" s="113"/>
      <c r="N72" s="59">
        <f>ROUND(N63-N71,5)</f>
        <v>899105</v>
      </c>
      <c r="O72" s="58"/>
      <c r="P72" s="59">
        <f>ROUND(P63-P71,5)</f>
        <v>755710</v>
      </c>
      <c r="Q72" s="58"/>
      <c r="R72" s="60">
        <f t="shared" si="12"/>
        <v>1.1897500000000001</v>
      </c>
      <c r="S72" s="113"/>
      <c r="T72" s="59">
        <f>ROUND(T63-T71,5)</f>
        <v>869143</v>
      </c>
      <c r="V72" s="61">
        <f t="shared" si="13"/>
        <v>1.03447</v>
      </c>
    </row>
    <row r="73" spans="1:22">
      <c r="A73" s="58"/>
      <c r="B73" s="58"/>
      <c r="C73" s="58"/>
      <c r="D73" s="58" t="s">
        <v>127</v>
      </c>
      <c r="E73" s="58"/>
      <c r="F73" s="58"/>
      <c r="G73" s="58"/>
      <c r="H73" s="59"/>
      <c r="I73" s="58"/>
      <c r="J73" s="59"/>
      <c r="K73" s="58"/>
      <c r="L73" s="60"/>
      <c r="M73" s="113"/>
      <c r="N73" s="59"/>
      <c r="O73" s="58"/>
      <c r="P73" s="59"/>
      <c r="Q73" s="58"/>
      <c r="R73" s="60"/>
      <c r="S73" s="113"/>
      <c r="T73" s="59"/>
      <c r="V73" s="61"/>
    </row>
    <row r="74" spans="1:22">
      <c r="A74" s="58"/>
      <c r="B74" s="58"/>
      <c r="C74" s="58"/>
      <c r="D74" s="58"/>
      <c r="E74" s="58" t="s">
        <v>128</v>
      </c>
      <c r="F74" s="58"/>
      <c r="G74" s="58"/>
      <c r="H74" s="59"/>
      <c r="I74" s="58"/>
      <c r="J74" s="59"/>
      <c r="K74" s="58"/>
      <c r="L74" s="60"/>
      <c r="M74" s="113"/>
      <c r="N74" s="59"/>
      <c r="O74" s="58"/>
      <c r="P74" s="59"/>
      <c r="Q74" s="58"/>
      <c r="R74" s="60"/>
      <c r="S74" s="113"/>
      <c r="T74" s="59"/>
      <c r="V74" s="61"/>
    </row>
    <row r="75" spans="1:22">
      <c r="A75" s="58"/>
      <c r="B75" s="58"/>
      <c r="C75" s="58"/>
      <c r="D75" s="58"/>
      <c r="E75" s="58"/>
      <c r="F75" s="58" t="s">
        <v>129</v>
      </c>
      <c r="G75" s="58"/>
      <c r="H75" s="59">
        <v>35138</v>
      </c>
      <c r="I75" s="58"/>
      <c r="J75" s="59">
        <v>36451</v>
      </c>
      <c r="K75" s="58"/>
      <c r="L75" s="60">
        <f t="shared" ref="L75:L80" si="14">ROUND(IF(J75=0, IF(H75=0, 0, 1), H75/J75),5)</f>
        <v>0.96397999999999995</v>
      </c>
      <c r="M75" s="113"/>
      <c r="N75" s="59">
        <v>335998</v>
      </c>
      <c r="O75" s="58"/>
      <c r="P75" s="59">
        <v>340168</v>
      </c>
      <c r="Q75" s="58"/>
      <c r="R75" s="60">
        <f t="shared" ref="R75:R80" si="15">ROUND(IF(P75=0, IF(N75=0, 0, 1), N75/P75),5)</f>
        <v>0.98773999999999995</v>
      </c>
      <c r="S75" s="113"/>
      <c r="T75" s="59">
        <v>451254</v>
      </c>
      <c r="V75" s="61">
        <f t="shared" si="13"/>
        <v>0.74458999999999997</v>
      </c>
    </row>
    <row r="76" spans="1:22">
      <c r="A76" s="58"/>
      <c r="B76" s="58"/>
      <c r="C76" s="58"/>
      <c r="D76" s="58"/>
      <c r="E76" s="58"/>
      <c r="F76" s="58" t="s">
        <v>130</v>
      </c>
      <c r="G76" s="58"/>
      <c r="H76" s="59">
        <v>1597</v>
      </c>
      <c r="I76" s="58"/>
      <c r="J76" s="59">
        <v>1547</v>
      </c>
      <c r="K76" s="58"/>
      <c r="L76" s="60">
        <f t="shared" si="14"/>
        <v>1.0323199999999999</v>
      </c>
      <c r="M76" s="113"/>
      <c r="N76" s="59">
        <v>14823</v>
      </c>
      <c r="O76" s="58"/>
      <c r="P76" s="59">
        <v>14589</v>
      </c>
      <c r="Q76" s="58"/>
      <c r="R76" s="60">
        <f t="shared" si="15"/>
        <v>1.0160400000000001</v>
      </c>
      <c r="S76" s="113"/>
      <c r="T76" s="59">
        <v>19705</v>
      </c>
      <c r="V76" s="61">
        <f t="shared" si="13"/>
        <v>0.75224999999999997</v>
      </c>
    </row>
    <row r="77" spans="1:22">
      <c r="A77" s="58"/>
      <c r="B77" s="58"/>
      <c r="C77" s="58"/>
      <c r="D77" s="58"/>
      <c r="E77" s="58"/>
      <c r="F77" s="58" t="s">
        <v>131</v>
      </c>
      <c r="G77" s="58"/>
      <c r="H77" s="59">
        <v>2431</v>
      </c>
      <c r="I77" s="58"/>
      <c r="J77" s="59">
        <v>2791</v>
      </c>
      <c r="K77" s="58"/>
      <c r="L77" s="60">
        <f t="shared" si="14"/>
        <v>0.87100999999999995</v>
      </c>
      <c r="M77" s="113"/>
      <c r="N77" s="59">
        <v>22929</v>
      </c>
      <c r="O77" s="58"/>
      <c r="P77" s="59">
        <v>26029</v>
      </c>
      <c r="Q77" s="58"/>
      <c r="R77" s="60">
        <f t="shared" si="15"/>
        <v>0.88090000000000002</v>
      </c>
      <c r="S77" s="113"/>
      <c r="T77" s="59">
        <v>34524</v>
      </c>
      <c r="V77" s="61">
        <f t="shared" si="13"/>
        <v>0.66415000000000002</v>
      </c>
    </row>
    <row r="78" spans="1:22">
      <c r="A78" s="58"/>
      <c r="B78" s="58"/>
      <c r="C78" s="58"/>
      <c r="D78" s="58"/>
      <c r="E78" s="58"/>
      <c r="F78" s="58" t="s">
        <v>132</v>
      </c>
      <c r="G78" s="58"/>
      <c r="H78" s="59">
        <v>352</v>
      </c>
      <c r="I78" s="58"/>
      <c r="J78" s="59">
        <v>321</v>
      </c>
      <c r="K78" s="58"/>
      <c r="L78" s="60">
        <f t="shared" si="14"/>
        <v>1.09657</v>
      </c>
      <c r="M78" s="113"/>
      <c r="N78" s="59">
        <v>3123</v>
      </c>
      <c r="O78" s="58"/>
      <c r="P78" s="59">
        <v>3040</v>
      </c>
      <c r="Q78" s="58"/>
      <c r="R78" s="60">
        <f t="shared" si="15"/>
        <v>1.0273000000000001</v>
      </c>
      <c r="S78" s="113"/>
      <c r="T78" s="59">
        <v>4131</v>
      </c>
      <c r="V78" s="61">
        <f t="shared" si="13"/>
        <v>0.75599000000000005</v>
      </c>
    </row>
    <row r="79" spans="1:22" ht="15" thickBot="1">
      <c r="A79" s="58"/>
      <c r="B79" s="58"/>
      <c r="C79" s="58"/>
      <c r="D79" s="58"/>
      <c r="E79" s="58"/>
      <c r="F79" s="58" t="s">
        <v>133</v>
      </c>
      <c r="G79" s="58"/>
      <c r="H79" s="62">
        <v>36</v>
      </c>
      <c r="I79" s="58"/>
      <c r="J79" s="62">
        <v>52</v>
      </c>
      <c r="K79" s="58"/>
      <c r="L79" s="63">
        <f t="shared" si="14"/>
        <v>0.69230999999999998</v>
      </c>
      <c r="M79" s="113"/>
      <c r="N79" s="62">
        <v>320</v>
      </c>
      <c r="O79" s="58"/>
      <c r="P79" s="62">
        <v>500</v>
      </c>
      <c r="Q79" s="58"/>
      <c r="R79" s="63">
        <f t="shared" si="15"/>
        <v>0.64</v>
      </c>
      <c r="S79" s="113"/>
      <c r="T79" s="62">
        <v>678</v>
      </c>
      <c r="V79" s="64">
        <f t="shared" si="13"/>
        <v>0.47198000000000001</v>
      </c>
    </row>
    <row r="80" spans="1:22">
      <c r="A80" s="58"/>
      <c r="B80" s="58"/>
      <c r="C80" s="58"/>
      <c r="D80" s="58"/>
      <c r="E80" s="58" t="s">
        <v>134</v>
      </c>
      <c r="F80" s="58"/>
      <c r="G80" s="58"/>
      <c r="H80" s="59">
        <f>ROUND(SUM(H74:H79),5)</f>
        <v>39554</v>
      </c>
      <c r="I80" s="58"/>
      <c r="J80" s="59">
        <f>ROUND(SUM(J74:J79),5)</f>
        <v>41162</v>
      </c>
      <c r="K80" s="58"/>
      <c r="L80" s="60">
        <f t="shared" si="14"/>
        <v>0.96092999999999995</v>
      </c>
      <c r="M80" s="113"/>
      <c r="N80" s="59">
        <f>ROUND(SUM(N74:N79),5)</f>
        <v>377193</v>
      </c>
      <c r="O80" s="58"/>
      <c r="P80" s="59">
        <f>ROUND(SUM(P74:P79),5)</f>
        <v>384326</v>
      </c>
      <c r="Q80" s="58"/>
      <c r="R80" s="60">
        <f t="shared" si="15"/>
        <v>0.98143999999999998</v>
      </c>
      <c r="S80" s="113"/>
      <c r="T80" s="59">
        <f>ROUND(SUM(T74:T79),5)</f>
        <v>510292</v>
      </c>
      <c r="V80" s="61">
        <f t="shared" si="13"/>
        <v>0.73916999999999999</v>
      </c>
    </row>
    <row r="81" spans="1:22">
      <c r="A81" s="58"/>
      <c r="B81" s="58"/>
      <c r="C81" s="58"/>
      <c r="D81" s="58"/>
      <c r="E81" s="58" t="s">
        <v>135</v>
      </c>
      <c r="F81" s="58"/>
      <c r="G81" s="58"/>
      <c r="H81" s="59"/>
      <c r="I81" s="58"/>
      <c r="J81" s="59"/>
      <c r="K81" s="58"/>
      <c r="L81" s="60"/>
      <c r="M81" s="113"/>
      <c r="N81" s="59"/>
      <c r="O81" s="58"/>
      <c r="P81" s="59"/>
      <c r="Q81" s="58"/>
      <c r="R81" s="60"/>
      <c r="S81" s="113"/>
      <c r="T81" s="59"/>
      <c r="V81" s="61"/>
    </row>
    <row r="82" spans="1:22">
      <c r="A82" s="58"/>
      <c r="B82" s="58"/>
      <c r="C82" s="58"/>
      <c r="D82" s="58"/>
      <c r="E82" s="58"/>
      <c r="F82" s="58" t="s">
        <v>136</v>
      </c>
      <c r="G82" s="58"/>
      <c r="H82" s="59">
        <v>105</v>
      </c>
      <c r="I82" s="58"/>
      <c r="J82" s="59">
        <v>0</v>
      </c>
      <c r="K82" s="58"/>
      <c r="L82" s="60">
        <f t="shared" ref="L82:L88" si="16">ROUND(IF(J82=0, IF(H82=0, 0, 1), H82/J82),5)</f>
        <v>1</v>
      </c>
      <c r="M82" s="113"/>
      <c r="N82" s="59">
        <v>11960</v>
      </c>
      <c r="O82" s="58"/>
      <c r="P82" s="59">
        <v>13000</v>
      </c>
      <c r="Q82" s="58"/>
      <c r="R82" s="60">
        <f t="shared" ref="R82:R88" si="17">ROUND(IF(P82=0, IF(N82=0, 0, 1), N82/P82),5)</f>
        <v>0.92</v>
      </c>
      <c r="S82" s="113"/>
      <c r="T82" s="59">
        <v>13000</v>
      </c>
      <c r="V82" s="61">
        <f t="shared" si="13"/>
        <v>0.92</v>
      </c>
    </row>
    <row r="83" spans="1:22">
      <c r="A83" s="58"/>
      <c r="B83" s="58"/>
      <c r="C83" s="58"/>
      <c r="D83" s="58"/>
      <c r="E83" s="58"/>
      <c r="F83" s="58" t="s">
        <v>137</v>
      </c>
      <c r="G83" s="58"/>
      <c r="H83" s="59">
        <v>0</v>
      </c>
      <c r="I83" s="58"/>
      <c r="J83" s="59">
        <v>1000</v>
      </c>
      <c r="K83" s="58"/>
      <c r="L83" s="60">
        <f t="shared" si="16"/>
        <v>0</v>
      </c>
      <c r="M83" s="113"/>
      <c r="N83" s="59">
        <v>3075</v>
      </c>
      <c r="O83" s="58"/>
      <c r="P83" s="59">
        <v>9000</v>
      </c>
      <c r="Q83" s="58"/>
      <c r="R83" s="60">
        <f t="shared" si="17"/>
        <v>0.34166999999999997</v>
      </c>
      <c r="S83" s="113"/>
      <c r="T83" s="59">
        <v>12000</v>
      </c>
      <c r="V83" s="61">
        <f t="shared" si="13"/>
        <v>0.25624999999999998</v>
      </c>
    </row>
    <row r="84" spans="1:22">
      <c r="A84" s="58"/>
      <c r="B84" s="58"/>
      <c r="C84" s="58"/>
      <c r="D84" s="58"/>
      <c r="E84" s="58"/>
      <c r="F84" s="58" t="s">
        <v>138</v>
      </c>
      <c r="G84" s="58"/>
      <c r="H84" s="59">
        <v>164</v>
      </c>
      <c r="I84" s="58"/>
      <c r="J84" s="59">
        <v>205</v>
      </c>
      <c r="K84" s="58"/>
      <c r="L84" s="60">
        <f t="shared" si="16"/>
        <v>0.8</v>
      </c>
      <c r="M84" s="113"/>
      <c r="N84" s="59">
        <v>1548</v>
      </c>
      <c r="O84" s="58"/>
      <c r="P84" s="59">
        <v>1853</v>
      </c>
      <c r="Q84" s="58"/>
      <c r="R84" s="60">
        <f t="shared" si="17"/>
        <v>0.83540000000000003</v>
      </c>
      <c r="S84" s="113"/>
      <c r="T84" s="59">
        <v>2516</v>
      </c>
      <c r="V84" s="61">
        <f t="shared" si="13"/>
        <v>0.61526000000000003</v>
      </c>
    </row>
    <row r="85" spans="1:22">
      <c r="A85" s="58"/>
      <c r="B85" s="58"/>
      <c r="C85" s="58"/>
      <c r="D85" s="58"/>
      <c r="E85" s="58"/>
      <c r="F85" s="58" t="s">
        <v>139</v>
      </c>
      <c r="G85" s="58"/>
      <c r="H85" s="59">
        <v>66</v>
      </c>
      <c r="I85" s="58"/>
      <c r="J85" s="59">
        <v>369</v>
      </c>
      <c r="K85" s="58"/>
      <c r="L85" s="60">
        <f t="shared" si="16"/>
        <v>0.17885999999999999</v>
      </c>
      <c r="M85" s="113"/>
      <c r="N85" s="59">
        <v>4339</v>
      </c>
      <c r="O85" s="58"/>
      <c r="P85" s="59">
        <v>3002</v>
      </c>
      <c r="Q85" s="58"/>
      <c r="R85" s="60">
        <f t="shared" si="17"/>
        <v>1.44537</v>
      </c>
      <c r="S85" s="113"/>
      <c r="T85" s="59">
        <v>5241</v>
      </c>
      <c r="V85" s="61">
        <f t="shared" si="13"/>
        <v>0.82789999999999997</v>
      </c>
    </row>
    <row r="86" spans="1:22">
      <c r="A86" s="58"/>
      <c r="B86" s="58"/>
      <c r="C86" s="58"/>
      <c r="D86" s="58"/>
      <c r="E86" s="58"/>
      <c r="F86" s="58" t="s">
        <v>140</v>
      </c>
      <c r="G86" s="58"/>
      <c r="H86" s="59">
        <v>908</v>
      </c>
      <c r="I86" s="58"/>
      <c r="J86" s="59">
        <v>30</v>
      </c>
      <c r="K86" s="58"/>
      <c r="L86" s="60">
        <f t="shared" si="16"/>
        <v>30.266670000000001</v>
      </c>
      <c r="M86" s="113"/>
      <c r="N86" s="59">
        <v>8485</v>
      </c>
      <c r="O86" s="58"/>
      <c r="P86" s="59">
        <v>4670</v>
      </c>
      <c r="Q86" s="58"/>
      <c r="R86" s="60">
        <f t="shared" si="17"/>
        <v>1.8169200000000001</v>
      </c>
      <c r="S86" s="113"/>
      <c r="T86" s="59">
        <v>5870</v>
      </c>
      <c r="V86" s="61">
        <f t="shared" si="13"/>
        <v>1.4454899999999999</v>
      </c>
    </row>
    <row r="87" spans="1:22" ht="15" thickBot="1">
      <c r="A87" s="58"/>
      <c r="B87" s="58"/>
      <c r="C87" s="58"/>
      <c r="D87" s="58"/>
      <c r="E87" s="58"/>
      <c r="F87" s="58" t="s">
        <v>141</v>
      </c>
      <c r="G87" s="58"/>
      <c r="H87" s="62">
        <v>1048</v>
      </c>
      <c r="I87" s="58"/>
      <c r="J87" s="62">
        <v>230</v>
      </c>
      <c r="K87" s="58"/>
      <c r="L87" s="63">
        <f t="shared" si="16"/>
        <v>4.5565199999999999</v>
      </c>
      <c r="M87" s="113"/>
      <c r="N87" s="62">
        <v>5810</v>
      </c>
      <c r="O87" s="58"/>
      <c r="P87" s="62">
        <v>2255</v>
      </c>
      <c r="Q87" s="58"/>
      <c r="R87" s="63">
        <f t="shared" si="17"/>
        <v>2.5764999999999998</v>
      </c>
      <c r="S87" s="113"/>
      <c r="T87" s="62">
        <v>3600</v>
      </c>
      <c r="V87" s="64">
        <f t="shared" si="13"/>
        <v>1.61389</v>
      </c>
    </row>
    <row r="88" spans="1:22">
      <c r="A88" s="58"/>
      <c r="B88" s="58"/>
      <c r="C88" s="58"/>
      <c r="D88" s="58"/>
      <c r="E88" s="58" t="s">
        <v>142</v>
      </c>
      <c r="F88" s="58"/>
      <c r="G88" s="58"/>
      <c r="H88" s="59">
        <f>ROUND(SUM(H81:H87),5)</f>
        <v>2291</v>
      </c>
      <c r="I88" s="58"/>
      <c r="J88" s="59">
        <f>ROUND(SUM(J81:J87),5)</f>
        <v>1834</v>
      </c>
      <c r="K88" s="58"/>
      <c r="L88" s="60">
        <f t="shared" si="16"/>
        <v>1.24918</v>
      </c>
      <c r="M88" s="113"/>
      <c r="N88" s="59">
        <f>ROUND(SUM(N81:N87),5)</f>
        <v>35217</v>
      </c>
      <c r="O88" s="58"/>
      <c r="P88" s="59">
        <f>ROUND(SUM(P81:P87),5)</f>
        <v>33780</v>
      </c>
      <c r="Q88" s="58"/>
      <c r="R88" s="60">
        <f t="shared" si="17"/>
        <v>1.04254</v>
      </c>
      <c r="S88" s="113"/>
      <c r="T88" s="59">
        <f>ROUND(SUM(T81:T87),5)</f>
        <v>42227</v>
      </c>
      <c r="V88" s="61">
        <f t="shared" si="13"/>
        <v>0.83399000000000001</v>
      </c>
    </row>
    <row r="89" spans="1:22">
      <c r="A89" s="58"/>
      <c r="B89" s="58"/>
      <c r="C89" s="58"/>
      <c r="D89" s="58"/>
      <c r="E89" s="58" t="s">
        <v>143</v>
      </c>
      <c r="F89" s="58"/>
      <c r="G89" s="58"/>
      <c r="H89" s="59"/>
      <c r="I89" s="58"/>
      <c r="J89" s="59"/>
      <c r="K89" s="58"/>
      <c r="L89" s="60"/>
      <c r="M89" s="113"/>
      <c r="N89" s="59"/>
      <c r="O89" s="58"/>
      <c r="P89" s="59"/>
      <c r="Q89" s="58"/>
      <c r="R89" s="60"/>
      <c r="S89" s="113"/>
      <c r="T89" s="59"/>
      <c r="V89" s="61"/>
    </row>
    <row r="90" spans="1:22">
      <c r="A90" s="58"/>
      <c r="B90" s="58"/>
      <c r="C90" s="58"/>
      <c r="D90" s="58"/>
      <c r="E90" s="58"/>
      <c r="F90" s="58" t="s">
        <v>144</v>
      </c>
      <c r="G90" s="58"/>
      <c r="H90" s="59">
        <v>333</v>
      </c>
      <c r="I90" s="58"/>
      <c r="J90" s="59">
        <v>391</v>
      </c>
      <c r="K90" s="58"/>
      <c r="L90" s="60">
        <f t="shared" ref="L90:L96" si="18">ROUND(IF(J90=0, IF(H90=0, 0, 1), H90/J90),5)</f>
        <v>0.85165999999999997</v>
      </c>
      <c r="M90" s="113"/>
      <c r="N90" s="59">
        <v>7310</v>
      </c>
      <c r="O90" s="58"/>
      <c r="P90" s="59">
        <v>10817</v>
      </c>
      <c r="Q90" s="58"/>
      <c r="R90" s="60">
        <f t="shared" ref="R90:R96" si="19">ROUND(IF(P90=0, IF(N90=0, 0, 1), N90/P90),5)</f>
        <v>0.67579</v>
      </c>
      <c r="S90" s="113"/>
      <c r="T90" s="59">
        <v>12460</v>
      </c>
      <c r="V90" s="61">
        <f t="shared" si="13"/>
        <v>0.58667999999999998</v>
      </c>
    </row>
    <row r="91" spans="1:22">
      <c r="A91" s="58"/>
      <c r="B91" s="58"/>
      <c r="C91" s="58"/>
      <c r="D91" s="58"/>
      <c r="E91" s="58"/>
      <c r="F91" s="58" t="s">
        <v>145</v>
      </c>
      <c r="G91" s="58"/>
      <c r="H91" s="59">
        <v>0</v>
      </c>
      <c r="I91" s="58"/>
      <c r="J91" s="59">
        <v>97</v>
      </c>
      <c r="K91" s="58"/>
      <c r="L91" s="60">
        <f t="shared" si="18"/>
        <v>0</v>
      </c>
      <c r="M91" s="113"/>
      <c r="N91" s="59">
        <v>2862</v>
      </c>
      <c r="O91" s="58"/>
      <c r="P91" s="59">
        <v>4887</v>
      </c>
      <c r="Q91" s="58"/>
      <c r="R91" s="60">
        <f t="shared" si="19"/>
        <v>0.58564000000000005</v>
      </c>
      <c r="S91" s="113"/>
      <c r="T91" s="59">
        <v>6670</v>
      </c>
      <c r="V91" s="61">
        <f t="shared" si="13"/>
        <v>0.42909000000000003</v>
      </c>
    </row>
    <row r="92" spans="1:22">
      <c r="A92" s="58"/>
      <c r="B92" s="58"/>
      <c r="C92" s="58"/>
      <c r="D92" s="58"/>
      <c r="E92" s="58"/>
      <c r="F92" s="58" t="s">
        <v>146</v>
      </c>
      <c r="G92" s="58"/>
      <c r="H92" s="59">
        <v>0</v>
      </c>
      <c r="I92" s="58"/>
      <c r="J92" s="59">
        <v>0</v>
      </c>
      <c r="K92" s="58"/>
      <c r="L92" s="60">
        <f t="shared" si="18"/>
        <v>0</v>
      </c>
      <c r="M92" s="113"/>
      <c r="N92" s="59">
        <v>106</v>
      </c>
      <c r="O92" s="58"/>
      <c r="P92" s="59">
        <v>0</v>
      </c>
      <c r="Q92" s="58"/>
      <c r="R92" s="60">
        <f t="shared" si="19"/>
        <v>1</v>
      </c>
      <c r="S92" s="113"/>
      <c r="T92" s="59">
        <v>0</v>
      </c>
      <c r="V92" s="61">
        <f t="shared" si="13"/>
        <v>1</v>
      </c>
    </row>
    <row r="93" spans="1:22">
      <c r="A93" s="58"/>
      <c r="B93" s="58"/>
      <c r="C93" s="58"/>
      <c r="D93" s="58"/>
      <c r="E93" s="58"/>
      <c r="F93" s="58" t="s">
        <v>147</v>
      </c>
      <c r="G93" s="58"/>
      <c r="H93" s="59">
        <v>0</v>
      </c>
      <c r="I93" s="58"/>
      <c r="J93" s="59">
        <v>0</v>
      </c>
      <c r="K93" s="58"/>
      <c r="L93" s="60">
        <f t="shared" si="18"/>
        <v>0</v>
      </c>
      <c r="M93" s="113"/>
      <c r="N93" s="59">
        <v>16500</v>
      </c>
      <c r="O93" s="58"/>
      <c r="P93" s="59">
        <v>18000</v>
      </c>
      <c r="Q93" s="58"/>
      <c r="R93" s="60">
        <f t="shared" si="19"/>
        <v>0.91666999999999998</v>
      </c>
      <c r="S93" s="113"/>
      <c r="T93" s="59">
        <v>18000</v>
      </c>
      <c r="V93" s="61">
        <f t="shared" si="13"/>
        <v>0.91666999999999998</v>
      </c>
    </row>
    <row r="94" spans="1:22">
      <c r="A94" s="58"/>
      <c r="B94" s="58"/>
      <c r="C94" s="58"/>
      <c r="D94" s="58"/>
      <c r="E94" s="58"/>
      <c r="F94" s="58" t="s">
        <v>148</v>
      </c>
      <c r="G94" s="58"/>
      <c r="H94" s="59">
        <v>1653</v>
      </c>
      <c r="I94" s="58"/>
      <c r="J94" s="59">
        <v>2903</v>
      </c>
      <c r="K94" s="58"/>
      <c r="L94" s="60">
        <f t="shared" si="18"/>
        <v>0.56940999999999997</v>
      </c>
      <c r="M94" s="113"/>
      <c r="N94" s="59">
        <v>64642</v>
      </c>
      <c r="O94" s="58"/>
      <c r="P94" s="59">
        <v>53500</v>
      </c>
      <c r="Q94" s="58"/>
      <c r="R94" s="60">
        <f t="shared" si="19"/>
        <v>1.2082599999999999</v>
      </c>
      <c r="S94" s="113"/>
      <c r="T94" s="59">
        <v>63650</v>
      </c>
      <c r="V94" s="61">
        <f t="shared" si="13"/>
        <v>1.01559</v>
      </c>
    </row>
    <row r="95" spans="1:22" ht="15" thickBot="1">
      <c r="A95" s="58"/>
      <c r="B95" s="58"/>
      <c r="C95" s="58"/>
      <c r="D95" s="58"/>
      <c r="E95" s="58"/>
      <c r="F95" s="58" t="s">
        <v>149</v>
      </c>
      <c r="G95" s="58"/>
      <c r="H95" s="62">
        <v>0</v>
      </c>
      <c r="I95" s="58"/>
      <c r="J95" s="62">
        <v>0</v>
      </c>
      <c r="K95" s="58"/>
      <c r="L95" s="63">
        <f t="shared" si="18"/>
        <v>0</v>
      </c>
      <c r="M95" s="113"/>
      <c r="N95" s="62">
        <v>2250</v>
      </c>
      <c r="O95" s="58"/>
      <c r="P95" s="62">
        <v>2250</v>
      </c>
      <c r="Q95" s="58"/>
      <c r="R95" s="63">
        <f t="shared" si="19"/>
        <v>1</v>
      </c>
      <c r="S95" s="113"/>
      <c r="T95" s="62">
        <v>2250</v>
      </c>
      <c r="V95" s="64">
        <f t="shared" si="13"/>
        <v>1</v>
      </c>
    </row>
    <row r="96" spans="1:22">
      <c r="A96" s="58"/>
      <c r="B96" s="58"/>
      <c r="C96" s="58"/>
      <c r="D96" s="58"/>
      <c r="E96" s="58" t="s">
        <v>150</v>
      </c>
      <c r="F96" s="58"/>
      <c r="G96" s="58"/>
      <c r="H96" s="59">
        <f>ROUND(SUM(H89:H95),5)</f>
        <v>1986</v>
      </c>
      <c r="I96" s="58"/>
      <c r="J96" s="59">
        <f>ROUND(SUM(J89:J95),5)</f>
        <v>3391</v>
      </c>
      <c r="K96" s="58"/>
      <c r="L96" s="60">
        <f t="shared" si="18"/>
        <v>0.58567000000000002</v>
      </c>
      <c r="M96" s="113"/>
      <c r="N96" s="59">
        <f>ROUND(SUM(N89:N95),5)</f>
        <v>93670</v>
      </c>
      <c r="O96" s="58"/>
      <c r="P96" s="59">
        <f>ROUND(SUM(P89:P95),5)</f>
        <v>89454</v>
      </c>
      <c r="Q96" s="58"/>
      <c r="R96" s="60">
        <f t="shared" si="19"/>
        <v>1.0471299999999999</v>
      </c>
      <c r="S96" s="113"/>
      <c r="T96" s="59">
        <f>ROUND(SUM(T89:T95),5)</f>
        <v>103030</v>
      </c>
      <c r="V96" s="61">
        <f t="shared" si="13"/>
        <v>0.90915000000000001</v>
      </c>
    </row>
    <row r="97" spans="1:22">
      <c r="A97" s="58"/>
      <c r="B97" s="58"/>
      <c r="C97" s="58"/>
      <c r="D97" s="58"/>
      <c r="E97" s="58" t="s">
        <v>151</v>
      </c>
      <c r="F97" s="58"/>
      <c r="G97" s="58"/>
      <c r="H97" s="59"/>
      <c r="I97" s="58"/>
      <c r="J97" s="59"/>
      <c r="K97" s="58"/>
      <c r="L97" s="60"/>
      <c r="M97" s="113"/>
      <c r="N97" s="59"/>
      <c r="O97" s="58"/>
      <c r="P97" s="59"/>
      <c r="Q97" s="58"/>
      <c r="R97" s="60"/>
      <c r="S97" s="113"/>
      <c r="T97" s="59"/>
      <c r="V97" s="61"/>
    </row>
    <row r="98" spans="1:22">
      <c r="A98" s="58"/>
      <c r="B98" s="58"/>
      <c r="C98" s="58"/>
      <c r="D98" s="58"/>
      <c r="E98" s="58"/>
      <c r="F98" s="58" t="s">
        <v>152</v>
      </c>
      <c r="G98" s="58"/>
      <c r="H98" s="59">
        <v>0</v>
      </c>
      <c r="I98" s="58"/>
      <c r="J98" s="59">
        <v>0</v>
      </c>
      <c r="K98" s="58"/>
      <c r="L98" s="60">
        <f t="shared" ref="L98:L109" si="20">ROUND(IF(J98=0, IF(H98=0, 0, 1), H98/J98),5)</f>
        <v>0</v>
      </c>
      <c r="M98" s="113"/>
      <c r="N98" s="59">
        <v>50</v>
      </c>
      <c r="O98" s="58"/>
      <c r="P98" s="59">
        <v>0</v>
      </c>
      <c r="Q98" s="58"/>
      <c r="R98" s="60">
        <f t="shared" ref="R98:R109" si="21">ROUND(IF(P98=0, IF(N98=0, 0, 1), N98/P98),5)</f>
        <v>1</v>
      </c>
      <c r="S98" s="113"/>
      <c r="T98" s="59">
        <v>0</v>
      </c>
      <c r="V98" s="61">
        <f t="shared" si="13"/>
        <v>1</v>
      </c>
    </row>
    <row r="99" spans="1:22">
      <c r="A99" s="58"/>
      <c r="B99" s="58"/>
      <c r="C99" s="58"/>
      <c r="D99" s="58"/>
      <c r="E99" s="58"/>
      <c r="F99" s="58" t="s">
        <v>153</v>
      </c>
      <c r="G99" s="58"/>
      <c r="H99" s="59">
        <v>1029</v>
      </c>
      <c r="I99" s="58"/>
      <c r="J99" s="59">
        <v>1613</v>
      </c>
      <c r="K99" s="58"/>
      <c r="L99" s="60">
        <f t="shared" si="20"/>
        <v>0.63793999999999995</v>
      </c>
      <c r="M99" s="113"/>
      <c r="N99" s="59">
        <v>14765</v>
      </c>
      <c r="O99" s="58"/>
      <c r="P99" s="59">
        <v>14494</v>
      </c>
      <c r="Q99" s="58"/>
      <c r="R99" s="60">
        <f t="shared" si="21"/>
        <v>1.0186999999999999</v>
      </c>
      <c r="S99" s="113"/>
      <c r="T99" s="59">
        <v>20120</v>
      </c>
      <c r="V99" s="61">
        <f t="shared" si="13"/>
        <v>0.73385</v>
      </c>
    </row>
    <row r="100" spans="1:22">
      <c r="A100" s="58"/>
      <c r="B100" s="58"/>
      <c r="C100" s="58"/>
      <c r="D100" s="58"/>
      <c r="E100" s="58"/>
      <c r="F100" s="58" t="s">
        <v>154</v>
      </c>
      <c r="G100" s="58"/>
      <c r="H100" s="59">
        <v>313</v>
      </c>
      <c r="I100" s="58"/>
      <c r="J100" s="59">
        <v>271</v>
      </c>
      <c r="K100" s="58"/>
      <c r="L100" s="60">
        <f t="shared" si="20"/>
        <v>1.1549799999999999</v>
      </c>
      <c r="M100" s="113"/>
      <c r="N100" s="59">
        <v>2480</v>
      </c>
      <c r="O100" s="58"/>
      <c r="P100" s="59">
        <v>3748</v>
      </c>
      <c r="Q100" s="58"/>
      <c r="R100" s="60">
        <f t="shared" si="21"/>
        <v>0.66169</v>
      </c>
      <c r="S100" s="113"/>
      <c r="T100" s="59">
        <v>4530</v>
      </c>
      <c r="V100" s="61">
        <f t="shared" si="13"/>
        <v>0.54745999999999995</v>
      </c>
    </row>
    <row r="101" spans="1:22">
      <c r="A101" s="58"/>
      <c r="B101" s="58"/>
      <c r="C101" s="58"/>
      <c r="D101" s="58"/>
      <c r="E101" s="58"/>
      <c r="F101" s="58" t="s">
        <v>155</v>
      </c>
      <c r="G101" s="58"/>
      <c r="H101" s="59">
        <v>3631</v>
      </c>
      <c r="I101" s="58"/>
      <c r="J101" s="59">
        <v>1535</v>
      </c>
      <c r="K101" s="58"/>
      <c r="L101" s="60">
        <f t="shared" si="20"/>
        <v>2.3654700000000002</v>
      </c>
      <c r="M101" s="113"/>
      <c r="N101" s="59">
        <v>18240</v>
      </c>
      <c r="O101" s="58"/>
      <c r="P101" s="59">
        <v>16333</v>
      </c>
      <c r="Q101" s="58"/>
      <c r="R101" s="60">
        <f t="shared" si="21"/>
        <v>1.11676</v>
      </c>
      <c r="S101" s="113"/>
      <c r="T101" s="59">
        <v>23650</v>
      </c>
      <c r="V101" s="61">
        <f t="shared" si="13"/>
        <v>0.77124999999999999</v>
      </c>
    </row>
    <row r="102" spans="1:22">
      <c r="A102" s="58"/>
      <c r="B102" s="58"/>
      <c r="C102" s="58"/>
      <c r="D102" s="58"/>
      <c r="E102" s="58"/>
      <c r="F102" s="58" t="s">
        <v>156</v>
      </c>
      <c r="G102" s="58"/>
      <c r="H102" s="59">
        <v>0</v>
      </c>
      <c r="I102" s="58"/>
      <c r="J102" s="59">
        <v>0</v>
      </c>
      <c r="K102" s="58"/>
      <c r="L102" s="60">
        <f t="shared" si="20"/>
        <v>0</v>
      </c>
      <c r="M102" s="113"/>
      <c r="N102" s="59">
        <v>0</v>
      </c>
      <c r="O102" s="58"/>
      <c r="P102" s="59">
        <v>0</v>
      </c>
      <c r="Q102" s="58"/>
      <c r="R102" s="60">
        <f t="shared" si="21"/>
        <v>0</v>
      </c>
      <c r="S102" s="113"/>
      <c r="T102" s="59">
        <v>500</v>
      </c>
      <c r="V102" s="61">
        <f t="shared" si="13"/>
        <v>0</v>
      </c>
    </row>
    <row r="103" spans="1:22">
      <c r="A103" s="58"/>
      <c r="B103" s="58"/>
      <c r="C103" s="58"/>
      <c r="D103" s="58"/>
      <c r="E103" s="58"/>
      <c r="F103" s="58" t="s">
        <v>157</v>
      </c>
      <c r="G103" s="58"/>
      <c r="H103" s="59">
        <v>1189</v>
      </c>
      <c r="I103" s="58"/>
      <c r="J103" s="59">
        <v>1170</v>
      </c>
      <c r="K103" s="58"/>
      <c r="L103" s="60">
        <f t="shared" si="20"/>
        <v>1.01624</v>
      </c>
      <c r="M103" s="113"/>
      <c r="N103" s="59">
        <v>12574</v>
      </c>
      <c r="O103" s="58"/>
      <c r="P103" s="59">
        <v>10518</v>
      </c>
      <c r="Q103" s="58"/>
      <c r="R103" s="60">
        <f t="shared" si="21"/>
        <v>1.19547</v>
      </c>
      <c r="S103" s="113"/>
      <c r="T103" s="59">
        <v>14110</v>
      </c>
      <c r="V103" s="61">
        <f t="shared" si="13"/>
        <v>0.89114000000000004</v>
      </c>
    </row>
    <row r="104" spans="1:22">
      <c r="A104" s="58"/>
      <c r="B104" s="58"/>
      <c r="C104" s="58"/>
      <c r="D104" s="58"/>
      <c r="E104" s="58"/>
      <c r="F104" s="58" t="s">
        <v>158</v>
      </c>
      <c r="G104" s="58"/>
      <c r="H104" s="59">
        <v>140</v>
      </c>
      <c r="I104" s="58"/>
      <c r="J104" s="59">
        <v>123</v>
      </c>
      <c r="K104" s="58"/>
      <c r="L104" s="60">
        <f t="shared" si="20"/>
        <v>1.1382099999999999</v>
      </c>
      <c r="M104" s="113"/>
      <c r="N104" s="59">
        <v>1278</v>
      </c>
      <c r="O104" s="58"/>
      <c r="P104" s="59">
        <v>1110</v>
      </c>
      <c r="Q104" s="58"/>
      <c r="R104" s="60">
        <f t="shared" si="21"/>
        <v>1.1513500000000001</v>
      </c>
      <c r="S104" s="113"/>
      <c r="T104" s="59">
        <v>1487</v>
      </c>
      <c r="V104" s="61">
        <f t="shared" si="13"/>
        <v>0.85945000000000005</v>
      </c>
    </row>
    <row r="105" spans="1:22">
      <c r="A105" s="58"/>
      <c r="B105" s="58"/>
      <c r="C105" s="58"/>
      <c r="D105" s="58"/>
      <c r="E105" s="58"/>
      <c r="F105" s="58" t="s">
        <v>159</v>
      </c>
      <c r="G105" s="58"/>
      <c r="H105" s="59">
        <v>0</v>
      </c>
      <c r="I105" s="58"/>
      <c r="J105" s="59">
        <v>0</v>
      </c>
      <c r="K105" s="58"/>
      <c r="L105" s="60">
        <f t="shared" si="20"/>
        <v>0</v>
      </c>
      <c r="M105" s="113"/>
      <c r="N105" s="59">
        <v>571</v>
      </c>
      <c r="O105" s="58"/>
      <c r="P105" s="59">
        <v>622</v>
      </c>
      <c r="Q105" s="58"/>
      <c r="R105" s="60">
        <f t="shared" si="21"/>
        <v>0.91800999999999999</v>
      </c>
      <c r="S105" s="113"/>
      <c r="T105" s="59">
        <v>622</v>
      </c>
      <c r="V105" s="61">
        <f t="shared" si="13"/>
        <v>0.91800999999999999</v>
      </c>
    </row>
    <row r="106" spans="1:22">
      <c r="A106" s="58"/>
      <c r="B106" s="58"/>
      <c r="C106" s="58"/>
      <c r="D106" s="58"/>
      <c r="E106" s="58"/>
      <c r="F106" s="58" t="s">
        <v>160</v>
      </c>
      <c r="G106" s="58"/>
      <c r="H106" s="59">
        <v>3960</v>
      </c>
      <c r="I106" s="58"/>
      <c r="J106" s="59">
        <v>3869</v>
      </c>
      <c r="K106" s="58"/>
      <c r="L106" s="60">
        <f t="shared" si="20"/>
        <v>1.02352</v>
      </c>
      <c r="M106" s="113"/>
      <c r="N106" s="59">
        <v>37040</v>
      </c>
      <c r="O106" s="58"/>
      <c r="P106" s="59">
        <v>36796</v>
      </c>
      <c r="Q106" s="58"/>
      <c r="R106" s="60">
        <f t="shared" si="21"/>
        <v>1.0066299999999999</v>
      </c>
      <c r="S106" s="113"/>
      <c r="T106" s="59">
        <v>48410</v>
      </c>
      <c r="V106" s="61">
        <f t="shared" si="13"/>
        <v>0.76512999999999998</v>
      </c>
    </row>
    <row r="107" spans="1:22">
      <c r="A107" s="58"/>
      <c r="B107" s="58"/>
      <c r="C107" s="58"/>
      <c r="D107" s="58"/>
      <c r="E107" s="58"/>
      <c r="F107" s="58" t="s">
        <v>161</v>
      </c>
      <c r="G107" s="58"/>
      <c r="H107" s="59">
        <v>2</v>
      </c>
      <c r="I107" s="58"/>
      <c r="J107" s="59">
        <v>317</v>
      </c>
      <c r="K107" s="58"/>
      <c r="L107" s="60">
        <f t="shared" si="20"/>
        <v>6.3099999999999996E-3</v>
      </c>
      <c r="M107" s="113"/>
      <c r="N107" s="59">
        <v>103</v>
      </c>
      <c r="O107" s="58"/>
      <c r="P107" s="59">
        <v>2847</v>
      </c>
      <c r="Q107" s="58"/>
      <c r="R107" s="60">
        <f t="shared" si="21"/>
        <v>3.6179999999999997E-2</v>
      </c>
      <c r="S107" s="113"/>
      <c r="T107" s="59">
        <v>3798</v>
      </c>
      <c r="V107" s="61">
        <f t="shared" si="13"/>
        <v>2.7119999999999998E-2</v>
      </c>
    </row>
    <row r="108" spans="1:22" ht="15" thickBot="1">
      <c r="A108" s="58"/>
      <c r="B108" s="58"/>
      <c r="C108" s="58"/>
      <c r="D108" s="58"/>
      <c r="E108" s="58"/>
      <c r="F108" s="58" t="s">
        <v>162</v>
      </c>
      <c r="G108" s="58"/>
      <c r="H108" s="62">
        <v>0</v>
      </c>
      <c r="I108" s="58"/>
      <c r="J108" s="62">
        <v>0</v>
      </c>
      <c r="K108" s="58"/>
      <c r="L108" s="63">
        <f t="shared" si="20"/>
        <v>0</v>
      </c>
      <c r="M108" s="113"/>
      <c r="N108" s="62">
        <v>815</v>
      </c>
      <c r="O108" s="58"/>
      <c r="P108" s="62">
        <v>1000</v>
      </c>
      <c r="Q108" s="58"/>
      <c r="R108" s="63">
        <f t="shared" si="21"/>
        <v>0.81499999999999995</v>
      </c>
      <c r="S108" s="113"/>
      <c r="T108" s="62">
        <v>1000</v>
      </c>
      <c r="V108" s="64">
        <f t="shared" si="13"/>
        <v>0.81499999999999995</v>
      </c>
    </row>
    <row r="109" spans="1:22">
      <c r="A109" s="58"/>
      <c r="B109" s="58"/>
      <c r="C109" s="58"/>
      <c r="D109" s="58"/>
      <c r="E109" s="58" t="s">
        <v>163</v>
      </c>
      <c r="F109" s="58"/>
      <c r="G109" s="58"/>
      <c r="H109" s="59">
        <f>ROUND(SUM(H97:H108),5)</f>
        <v>10264</v>
      </c>
      <c r="I109" s="58"/>
      <c r="J109" s="59">
        <f>ROUND(SUM(J97:J108),5)</f>
        <v>8898</v>
      </c>
      <c r="K109" s="58"/>
      <c r="L109" s="60">
        <f t="shared" si="20"/>
        <v>1.1535200000000001</v>
      </c>
      <c r="M109" s="113"/>
      <c r="N109" s="59">
        <f>ROUND(SUM(N97:N108),5)</f>
        <v>87916</v>
      </c>
      <c r="O109" s="58"/>
      <c r="P109" s="59">
        <f>ROUND(SUM(P97:P108),5)</f>
        <v>87468</v>
      </c>
      <c r="Q109" s="58"/>
      <c r="R109" s="60">
        <f t="shared" si="21"/>
        <v>1.00512</v>
      </c>
      <c r="S109" s="113"/>
      <c r="T109" s="59">
        <f>ROUND(SUM(T97:T108),5)</f>
        <v>118227</v>
      </c>
      <c r="V109" s="61">
        <f t="shared" si="13"/>
        <v>0.74361999999999995</v>
      </c>
    </row>
    <row r="110" spans="1:22">
      <c r="A110" s="58"/>
      <c r="B110" s="58"/>
      <c r="C110" s="58"/>
      <c r="D110" s="58"/>
      <c r="E110" s="58" t="s">
        <v>164</v>
      </c>
      <c r="F110" s="58"/>
      <c r="G110" s="58"/>
      <c r="H110" s="59"/>
      <c r="I110" s="58"/>
      <c r="J110" s="59"/>
      <c r="K110" s="58"/>
      <c r="L110" s="60"/>
      <c r="M110" s="113"/>
      <c r="N110" s="59"/>
      <c r="O110" s="58"/>
      <c r="P110" s="59"/>
      <c r="Q110" s="58"/>
      <c r="R110" s="60"/>
      <c r="S110" s="113"/>
      <c r="T110" s="59"/>
      <c r="V110" s="61"/>
    </row>
    <row r="111" spans="1:22">
      <c r="A111" s="58"/>
      <c r="B111" s="58"/>
      <c r="C111" s="58"/>
      <c r="D111" s="58"/>
      <c r="E111" s="58"/>
      <c r="F111" s="58" t="s">
        <v>165</v>
      </c>
      <c r="G111" s="58"/>
      <c r="H111" s="59">
        <v>778</v>
      </c>
      <c r="I111" s="58"/>
      <c r="J111" s="59">
        <v>229</v>
      </c>
      <c r="K111" s="58"/>
      <c r="L111" s="60">
        <f t="shared" ref="L111:L116" si="22">ROUND(IF(J111=0, IF(H111=0, 0, 1), H111/J111),5)</f>
        <v>3.3973800000000001</v>
      </c>
      <c r="M111" s="113"/>
      <c r="N111" s="59">
        <v>5410</v>
      </c>
      <c r="O111" s="58"/>
      <c r="P111" s="59">
        <v>5390</v>
      </c>
      <c r="Q111" s="58"/>
      <c r="R111" s="60">
        <f t="shared" ref="R111:R116" si="23">ROUND(IF(P111=0, IF(N111=0, 0, 1), N111/P111),5)</f>
        <v>1.0037100000000001</v>
      </c>
      <c r="S111" s="113"/>
      <c r="T111" s="59">
        <v>7790</v>
      </c>
      <c r="V111" s="61">
        <f t="shared" si="13"/>
        <v>0.69447999999999999</v>
      </c>
    </row>
    <row r="112" spans="1:22">
      <c r="A112" s="58"/>
      <c r="B112" s="58"/>
      <c r="C112" s="58"/>
      <c r="D112" s="58"/>
      <c r="E112" s="58"/>
      <c r="F112" s="58" t="s">
        <v>166</v>
      </c>
      <c r="G112" s="58"/>
      <c r="H112" s="59">
        <v>166</v>
      </c>
      <c r="I112" s="58"/>
      <c r="J112" s="59">
        <v>130</v>
      </c>
      <c r="K112" s="58"/>
      <c r="L112" s="60">
        <f t="shared" si="22"/>
        <v>1.2769200000000001</v>
      </c>
      <c r="M112" s="113"/>
      <c r="N112" s="59">
        <v>1710</v>
      </c>
      <c r="O112" s="58"/>
      <c r="P112" s="59">
        <v>1328</v>
      </c>
      <c r="Q112" s="58"/>
      <c r="R112" s="60">
        <f t="shared" si="23"/>
        <v>1.28765</v>
      </c>
      <c r="S112" s="113"/>
      <c r="T112" s="59">
        <v>2137</v>
      </c>
      <c r="V112" s="61">
        <f t="shared" si="13"/>
        <v>0.80018999999999996</v>
      </c>
    </row>
    <row r="113" spans="1:22">
      <c r="A113" s="58"/>
      <c r="B113" s="58"/>
      <c r="C113" s="58"/>
      <c r="D113" s="58"/>
      <c r="E113" s="58"/>
      <c r="F113" s="58" t="s">
        <v>167</v>
      </c>
      <c r="G113" s="58"/>
      <c r="H113" s="59">
        <v>477</v>
      </c>
      <c r="I113" s="58"/>
      <c r="J113" s="59">
        <v>0</v>
      </c>
      <c r="K113" s="58"/>
      <c r="L113" s="60">
        <f t="shared" si="22"/>
        <v>1</v>
      </c>
      <c r="M113" s="113"/>
      <c r="N113" s="59">
        <v>1735</v>
      </c>
      <c r="O113" s="58"/>
      <c r="P113" s="59">
        <v>1000</v>
      </c>
      <c r="Q113" s="58"/>
      <c r="R113" s="60">
        <f t="shared" si="23"/>
        <v>1.7350000000000001</v>
      </c>
      <c r="S113" s="113"/>
      <c r="T113" s="59">
        <v>1530</v>
      </c>
      <c r="V113" s="61">
        <f t="shared" si="13"/>
        <v>1.1339900000000001</v>
      </c>
    </row>
    <row r="114" spans="1:22">
      <c r="A114" s="58"/>
      <c r="B114" s="58"/>
      <c r="C114" s="58"/>
      <c r="D114" s="58"/>
      <c r="E114" s="58"/>
      <c r="F114" s="58" t="s">
        <v>168</v>
      </c>
      <c r="G114" s="58"/>
      <c r="H114" s="59">
        <v>2848</v>
      </c>
      <c r="I114" s="58"/>
      <c r="J114" s="59">
        <v>504</v>
      </c>
      <c r="K114" s="58"/>
      <c r="L114" s="60">
        <f t="shared" si="22"/>
        <v>5.6507899999999998</v>
      </c>
      <c r="M114" s="113"/>
      <c r="N114" s="59">
        <v>13377</v>
      </c>
      <c r="O114" s="58"/>
      <c r="P114" s="59">
        <v>9186</v>
      </c>
      <c r="Q114" s="58"/>
      <c r="R114" s="60">
        <f t="shared" si="23"/>
        <v>1.45624</v>
      </c>
      <c r="S114" s="113"/>
      <c r="T114" s="59">
        <v>11790</v>
      </c>
      <c r="V114" s="61">
        <f t="shared" si="13"/>
        <v>1.1346099999999999</v>
      </c>
    </row>
    <row r="115" spans="1:22" ht="15" thickBot="1">
      <c r="A115" s="58"/>
      <c r="B115" s="58"/>
      <c r="C115" s="58"/>
      <c r="D115" s="58"/>
      <c r="E115" s="58"/>
      <c r="F115" s="58" t="s">
        <v>169</v>
      </c>
      <c r="G115" s="58"/>
      <c r="H115" s="62">
        <v>0</v>
      </c>
      <c r="I115" s="58"/>
      <c r="J115" s="62">
        <v>0</v>
      </c>
      <c r="K115" s="58"/>
      <c r="L115" s="63">
        <f t="shared" si="22"/>
        <v>0</v>
      </c>
      <c r="M115" s="113"/>
      <c r="N115" s="62">
        <v>0</v>
      </c>
      <c r="O115" s="58"/>
      <c r="P115" s="62">
        <v>0</v>
      </c>
      <c r="Q115" s="58"/>
      <c r="R115" s="63">
        <f t="shared" si="23"/>
        <v>0</v>
      </c>
      <c r="S115" s="113"/>
      <c r="T115" s="62">
        <v>0</v>
      </c>
      <c r="V115" s="64">
        <f t="shared" si="13"/>
        <v>0</v>
      </c>
    </row>
    <row r="116" spans="1:22">
      <c r="A116" s="58"/>
      <c r="B116" s="58"/>
      <c r="C116" s="58"/>
      <c r="D116" s="58"/>
      <c r="E116" s="58" t="s">
        <v>170</v>
      </c>
      <c r="F116" s="58"/>
      <c r="G116" s="58"/>
      <c r="H116" s="59">
        <f>ROUND(SUM(H110:H115),5)</f>
        <v>4269</v>
      </c>
      <c r="I116" s="58"/>
      <c r="J116" s="59">
        <f>ROUND(SUM(J110:J115),5)</f>
        <v>863</v>
      </c>
      <c r="K116" s="58"/>
      <c r="L116" s="60">
        <f t="shared" si="22"/>
        <v>4.9466999999999999</v>
      </c>
      <c r="M116" s="113"/>
      <c r="N116" s="59">
        <f>ROUND(SUM(N110:N115),5)</f>
        <v>22232</v>
      </c>
      <c r="O116" s="58"/>
      <c r="P116" s="59">
        <f>ROUND(SUM(P110:P115),5)</f>
        <v>16904</v>
      </c>
      <c r="Q116" s="58"/>
      <c r="R116" s="60">
        <f t="shared" si="23"/>
        <v>1.3151900000000001</v>
      </c>
      <c r="S116" s="113"/>
      <c r="T116" s="59">
        <f>ROUND(SUM(T110:T115),5)</f>
        <v>23247</v>
      </c>
      <c r="V116" s="61">
        <f t="shared" si="13"/>
        <v>0.95633999999999997</v>
      </c>
    </row>
    <row r="117" spans="1:22">
      <c r="A117" s="58"/>
      <c r="B117" s="58"/>
      <c r="C117" s="58"/>
      <c r="D117" s="58"/>
      <c r="E117" s="58" t="s">
        <v>171</v>
      </c>
      <c r="F117" s="58"/>
      <c r="G117" s="58"/>
      <c r="H117" s="59"/>
      <c r="I117" s="58"/>
      <c r="J117" s="59"/>
      <c r="K117" s="58"/>
      <c r="L117" s="60"/>
      <c r="M117" s="113"/>
      <c r="N117" s="59"/>
      <c r="O117" s="58"/>
      <c r="P117" s="59"/>
      <c r="Q117" s="58"/>
      <c r="R117" s="60"/>
      <c r="S117" s="113"/>
      <c r="T117" s="59"/>
      <c r="V117" s="61"/>
    </row>
    <row r="118" spans="1:22">
      <c r="A118" s="58"/>
      <c r="B118" s="58"/>
      <c r="C118" s="58"/>
      <c r="D118" s="58"/>
      <c r="E118" s="58"/>
      <c r="F118" s="58" t="s">
        <v>172</v>
      </c>
      <c r="G118" s="58"/>
      <c r="H118" s="59">
        <v>131</v>
      </c>
      <c r="I118" s="58"/>
      <c r="J118" s="59">
        <v>204</v>
      </c>
      <c r="K118" s="58"/>
      <c r="L118" s="60">
        <f>ROUND(IF(J118=0, IF(H118=0, 0, 1), H118/J118),5)</f>
        <v>0.64215999999999995</v>
      </c>
      <c r="M118" s="113"/>
      <c r="N118" s="59">
        <v>2718</v>
      </c>
      <c r="O118" s="58"/>
      <c r="P118" s="59">
        <v>2165</v>
      </c>
      <c r="Q118" s="58"/>
      <c r="R118" s="60">
        <f>ROUND(IF(P118=0, IF(N118=0, 0, 1), N118/P118),5)</f>
        <v>1.25543</v>
      </c>
      <c r="S118" s="113"/>
      <c r="T118" s="59">
        <v>2800</v>
      </c>
      <c r="V118" s="61">
        <f t="shared" si="13"/>
        <v>0.97070999999999996</v>
      </c>
    </row>
    <row r="119" spans="1:22">
      <c r="A119" s="58"/>
      <c r="B119" s="58"/>
      <c r="C119" s="58"/>
      <c r="D119" s="58"/>
      <c r="E119" s="58"/>
      <c r="F119" s="58" t="s">
        <v>173</v>
      </c>
      <c r="G119" s="58"/>
      <c r="H119" s="59">
        <v>325</v>
      </c>
      <c r="I119" s="58"/>
      <c r="J119" s="59">
        <v>0</v>
      </c>
      <c r="K119" s="58"/>
      <c r="L119" s="60">
        <f>ROUND(IF(J119=0, IF(H119=0, 0, 1), H119/J119),5)</f>
        <v>1</v>
      </c>
      <c r="M119" s="113"/>
      <c r="N119" s="59">
        <v>5421</v>
      </c>
      <c r="O119" s="58"/>
      <c r="P119" s="59">
        <v>11620</v>
      </c>
      <c r="Q119" s="58"/>
      <c r="R119" s="60">
        <f>ROUND(IF(P119=0, IF(N119=0, 0, 1), N119/P119),5)</f>
        <v>0.46651999999999999</v>
      </c>
      <c r="S119" s="113"/>
      <c r="T119" s="59">
        <v>13660</v>
      </c>
      <c r="V119" s="61">
        <f t="shared" si="13"/>
        <v>0.39684999999999998</v>
      </c>
    </row>
    <row r="120" spans="1:22" ht="15" thickBot="1">
      <c r="A120" s="58"/>
      <c r="B120" s="58"/>
      <c r="C120" s="58"/>
      <c r="D120" s="58"/>
      <c r="E120" s="58"/>
      <c r="F120" s="58" t="s">
        <v>174</v>
      </c>
      <c r="G120" s="58"/>
      <c r="H120" s="62">
        <v>437</v>
      </c>
      <c r="I120" s="58"/>
      <c r="J120" s="62">
        <v>0</v>
      </c>
      <c r="K120" s="58"/>
      <c r="L120" s="63">
        <f>ROUND(IF(J120=0, IF(H120=0, 0, 1), H120/J120),5)</f>
        <v>1</v>
      </c>
      <c r="M120" s="113"/>
      <c r="N120" s="62">
        <v>2373</v>
      </c>
      <c r="O120" s="58"/>
      <c r="P120" s="62">
        <v>6375</v>
      </c>
      <c r="Q120" s="58"/>
      <c r="R120" s="63">
        <f>ROUND(IF(P120=0, IF(N120=0, 0, 1), N120/P120),5)</f>
        <v>0.37224000000000002</v>
      </c>
      <c r="S120" s="113"/>
      <c r="T120" s="62">
        <v>8100</v>
      </c>
      <c r="V120" s="64">
        <f t="shared" si="13"/>
        <v>0.29296</v>
      </c>
    </row>
    <row r="121" spans="1:22">
      <c r="A121" s="58"/>
      <c r="B121" s="58"/>
      <c r="C121" s="58"/>
      <c r="D121" s="58"/>
      <c r="E121" s="58" t="s">
        <v>175</v>
      </c>
      <c r="F121" s="58"/>
      <c r="G121" s="58"/>
      <c r="H121" s="59">
        <f>ROUND(SUM(H117:H120),5)</f>
        <v>893</v>
      </c>
      <c r="I121" s="58"/>
      <c r="J121" s="59">
        <f>ROUND(SUM(J117:J120),5)</f>
        <v>204</v>
      </c>
      <c r="K121" s="58"/>
      <c r="L121" s="60">
        <f>ROUND(IF(J121=0, IF(H121=0, 0, 1), H121/J121),5)</f>
        <v>4.3774499999999996</v>
      </c>
      <c r="M121" s="113"/>
      <c r="N121" s="59">
        <f>ROUND(SUM(N117:N120),5)</f>
        <v>10512</v>
      </c>
      <c r="O121" s="58"/>
      <c r="P121" s="59">
        <f>ROUND(SUM(P117:P120),5)</f>
        <v>20160</v>
      </c>
      <c r="Q121" s="58"/>
      <c r="R121" s="60">
        <f>ROUND(IF(P121=0, IF(N121=0, 0, 1), N121/P121),5)</f>
        <v>0.52142999999999995</v>
      </c>
      <c r="S121" s="113"/>
      <c r="T121" s="59">
        <f>ROUND(SUM(T117:T120),5)</f>
        <v>24560</v>
      </c>
      <c r="V121" s="61">
        <f t="shared" si="13"/>
        <v>0.42801</v>
      </c>
    </row>
    <row r="122" spans="1:22">
      <c r="A122" s="58"/>
      <c r="B122" s="58"/>
      <c r="C122" s="58"/>
      <c r="D122" s="58"/>
      <c r="E122" s="58" t="s">
        <v>176</v>
      </c>
      <c r="F122" s="58"/>
      <c r="G122" s="58"/>
      <c r="H122" s="59"/>
      <c r="I122" s="58"/>
      <c r="J122" s="59"/>
      <c r="K122" s="58"/>
      <c r="L122" s="60"/>
      <c r="M122" s="113"/>
      <c r="N122" s="59"/>
      <c r="O122" s="58"/>
      <c r="P122" s="59"/>
      <c r="Q122" s="58"/>
      <c r="R122" s="60"/>
      <c r="S122" s="113"/>
      <c r="T122" s="59"/>
      <c r="V122" s="61"/>
    </row>
    <row r="123" spans="1:22">
      <c r="A123" s="58"/>
      <c r="B123" s="58"/>
      <c r="C123" s="58"/>
      <c r="D123" s="58"/>
      <c r="E123" s="58"/>
      <c r="F123" s="58" t="s">
        <v>177</v>
      </c>
      <c r="G123" s="58"/>
      <c r="H123" s="59">
        <v>616</v>
      </c>
      <c r="I123" s="58"/>
      <c r="J123" s="59">
        <v>1113</v>
      </c>
      <c r="K123" s="58"/>
      <c r="L123" s="60">
        <f t="shared" ref="L123:L129" si="24">ROUND(IF(J123=0, IF(H123=0, 0, 1), H123/J123),5)</f>
        <v>0.55345999999999995</v>
      </c>
      <c r="M123" s="113"/>
      <c r="N123" s="59">
        <v>3946</v>
      </c>
      <c r="O123" s="58"/>
      <c r="P123" s="59">
        <v>4156</v>
      </c>
      <c r="Q123" s="58"/>
      <c r="R123" s="60">
        <f t="shared" ref="R123:R129" si="25">ROUND(IF(P123=0, IF(N123=0, 0, 1), N123/P123),5)</f>
        <v>0.94947000000000004</v>
      </c>
      <c r="S123" s="113"/>
      <c r="T123" s="59">
        <v>5260</v>
      </c>
      <c r="V123" s="61">
        <f t="shared" si="13"/>
        <v>0.75019000000000002</v>
      </c>
    </row>
    <row r="124" spans="1:22">
      <c r="A124" s="58"/>
      <c r="B124" s="58"/>
      <c r="C124" s="58"/>
      <c r="D124" s="58"/>
      <c r="E124" s="58"/>
      <c r="F124" s="58" t="s">
        <v>178</v>
      </c>
      <c r="G124" s="58"/>
      <c r="H124" s="59">
        <v>0</v>
      </c>
      <c r="I124" s="58"/>
      <c r="J124" s="59">
        <v>0</v>
      </c>
      <c r="K124" s="58"/>
      <c r="L124" s="60">
        <f t="shared" si="24"/>
        <v>0</v>
      </c>
      <c r="M124" s="113"/>
      <c r="N124" s="59">
        <v>864</v>
      </c>
      <c r="O124" s="58"/>
      <c r="P124" s="59">
        <v>3875</v>
      </c>
      <c r="Q124" s="58"/>
      <c r="R124" s="60">
        <f t="shared" si="25"/>
        <v>0.22297</v>
      </c>
      <c r="S124" s="113"/>
      <c r="T124" s="59">
        <v>4500</v>
      </c>
      <c r="V124" s="61">
        <f t="shared" si="13"/>
        <v>0.192</v>
      </c>
    </row>
    <row r="125" spans="1:22">
      <c r="A125" s="58"/>
      <c r="B125" s="58"/>
      <c r="C125" s="58"/>
      <c r="D125" s="58"/>
      <c r="E125" s="58"/>
      <c r="F125" s="58" t="s">
        <v>179</v>
      </c>
      <c r="G125" s="58"/>
      <c r="H125" s="59">
        <v>56</v>
      </c>
      <c r="I125" s="58"/>
      <c r="J125" s="59">
        <v>535</v>
      </c>
      <c r="K125" s="58"/>
      <c r="L125" s="60">
        <f t="shared" si="24"/>
        <v>0.10467</v>
      </c>
      <c r="M125" s="113"/>
      <c r="N125" s="59">
        <v>3780</v>
      </c>
      <c r="O125" s="58"/>
      <c r="P125" s="59">
        <v>4713</v>
      </c>
      <c r="Q125" s="58"/>
      <c r="R125" s="60">
        <f t="shared" si="25"/>
        <v>0.80203999999999998</v>
      </c>
      <c r="S125" s="113"/>
      <c r="T125" s="59">
        <v>6070</v>
      </c>
      <c r="V125" s="61">
        <f t="shared" si="13"/>
        <v>0.62273000000000001</v>
      </c>
    </row>
    <row r="126" spans="1:22">
      <c r="A126" s="58"/>
      <c r="B126" s="58"/>
      <c r="C126" s="58"/>
      <c r="D126" s="58"/>
      <c r="E126" s="58"/>
      <c r="F126" s="58" t="s">
        <v>180</v>
      </c>
      <c r="G126" s="58"/>
      <c r="H126" s="59">
        <v>291</v>
      </c>
      <c r="I126" s="58"/>
      <c r="J126" s="59">
        <v>626</v>
      </c>
      <c r="K126" s="58"/>
      <c r="L126" s="60">
        <f t="shared" si="24"/>
        <v>0.46486</v>
      </c>
      <c r="M126" s="113"/>
      <c r="N126" s="59">
        <v>6589</v>
      </c>
      <c r="O126" s="58"/>
      <c r="P126" s="59">
        <v>5690</v>
      </c>
      <c r="Q126" s="58"/>
      <c r="R126" s="60">
        <f t="shared" si="25"/>
        <v>1.1579999999999999</v>
      </c>
      <c r="S126" s="113"/>
      <c r="T126" s="59">
        <v>6970</v>
      </c>
      <c r="V126" s="61">
        <f t="shared" si="13"/>
        <v>0.94533999999999996</v>
      </c>
    </row>
    <row r="127" spans="1:22">
      <c r="A127" s="58"/>
      <c r="B127" s="58"/>
      <c r="C127" s="58"/>
      <c r="D127" s="58"/>
      <c r="E127" s="58"/>
      <c r="F127" s="58" t="s">
        <v>181</v>
      </c>
      <c r="G127" s="58"/>
      <c r="H127" s="59">
        <v>869</v>
      </c>
      <c r="I127" s="58"/>
      <c r="J127" s="59">
        <v>813</v>
      </c>
      <c r="K127" s="58"/>
      <c r="L127" s="60">
        <f t="shared" si="24"/>
        <v>1.0688800000000001</v>
      </c>
      <c r="M127" s="113"/>
      <c r="N127" s="59">
        <v>7968</v>
      </c>
      <c r="O127" s="58"/>
      <c r="P127" s="59">
        <v>7324</v>
      </c>
      <c r="Q127" s="58"/>
      <c r="R127" s="60">
        <f t="shared" si="25"/>
        <v>1.0879300000000001</v>
      </c>
      <c r="S127" s="113"/>
      <c r="T127" s="59">
        <v>9790</v>
      </c>
      <c r="V127" s="61">
        <f t="shared" si="13"/>
        <v>0.81389</v>
      </c>
    </row>
    <row r="128" spans="1:22" ht="15" thickBot="1">
      <c r="A128" s="58"/>
      <c r="B128" s="58"/>
      <c r="C128" s="58"/>
      <c r="D128" s="58"/>
      <c r="E128" s="58"/>
      <c r="F128" s="58" t="s">
        <v>182</v>
      </c>
      <c r="G128" s="58"/>
      <c r="H128" s="62">
        <v>0</v>
      </c>
      <c r="I128" s="58"/>
      <c r="J128" s="62">
        <v>0</v>
      </c>
      <c r="K128" s="58"/>
      <c r="L128" s="63">
        <f t="shared" si="24"/>
        <v>0</v>
      </c>
      <c r="M128" s="113"/>
      <c r="N128" s="62">
        <v>85</v>
      </c>
      <c r="O128" s="58"/>
      <c r="P128" s="62">
        <v>50</v>
      </c>
      <c r="Q128" s="58"/>
      <c r="R128" s="63">
        <f t="shared" si="25"/>
        <v>1.7</v>
      </c>
      <c r="S128" s="113"/>
      <c r="T128" s="62">
        <v>50</v>
      </c>
      <c r="V128" s="64">
        <f t="shared" si="13"/>
        <v>1.7</v>
      </c>
    </row>
    <row r="129" spans="1:22">
      <c r="A129" s="58"/>
      <c r="B129" s="58"/>
      <c r="C129" s="58"/>
      <c r="D129" s="58"/>
      <c r="E129" s="58" t="s">
        <v>183</v>
      </c>
      <c r="F129" s="58"/>
      <c r="G129" s="58"/>
      <c r="H129" s="59">
        <f>ROUND(SUM(H122:H128),5)</f>
        <v>1832</v>
      </c>
      <c r="I129" s="58"/>
      <c r="J129" s="59">
        <f>ROUND(SUM(J122:J128),5)</f>
        <v>3087</v>
      </c>
      <c r="K129" s="58"/>
      <c r="L129" s="60">
        <f t="shared" si="24"/>
        <v>0.59345999999999999</v>
      </c>
      <c r="M129" s="113"/>
      <c r="N129" s="59">
        <f>ROUND(SUM(N122:N128),5)</f>
        <v>23232</v>
      </c>
      <c r="O129" s="58"/>
      <c r="P129" s="59">
        <f>ROUND(SUM(P122:P128),5)</f>
        <v>25808</v>
      </c>
      <c r="Q129" s="58"/>
      <c r="R129" s="60">
        <f t="shared" si="25"/>
        <v>0.90019000000000005</v>
      </c>
      <c r="S129" s="113"/>
      <c r="T129" s="59">
        <f>ROUND(SUM(T122:T128),5)</f>
        <v>32640</v>
      </c>
      <c r="V129" s="61">
        <f t="shared" si="13"/>
        <v>0.71175999999999995</v>
      </c>
    </row>
    <row r="130" spans="1:22">
      <c r="A130" s="58"/>
      <c r="B130" s="58"/>
      <c r="C130" s="58"/>
      <c r="D130" s="58"/>
      <c r="E130" s="58" t="s">
        <v>184</v>
      </c>
      <c r="F130" s="58"/>
      <c r="G130" s="58"/>
      <c r="H130" s="59"/>
      <c r="I130" s="58"/>
      <c r="J130" s="59"/>
      <c r="K130" s="58"/>
      <c r="L130" s="60"/>
      <c r="M130" s="113"/>
      <c r="N130" s="59"/>
      <c r="O130" s="58"/>
      <c r="P130" s="59"/>
      <c r="Q130" s="58"/>
      <c r="R130" s="60"/>
      <c r="S130" s="113"/>
      <c r="T130" s="59"/>
      <c r="V130" s="61"/>
    </row>
    <row r="131" spans="1:22">
      <c r="A131" s="58"/>
      <c r="B131" s="58"/>
      <c r="C131" s="58"/>
      <c r="D131" s="58"/>
      <c r="E131" s="58"/>
      <c r="F131" s="58" t="s">
        <v>185</v>
      </c>
      <c r="G131" s="58"/>
      <c r="H131" s="59">
        <v>1428</v>
      </c>
      <c r="I131" s="58"/>
      <c r="J131" s="59">
        <v>1296</v>
      </c>
      <c r="K131" s="58"/>
      <c r="L131" s="60">
        <f>ROUND(IF(J131=0, IF(H131=0, 0, 1), H131/J131),5)</f>
        <v>1.10185</v>
      </c>
      <c r="M131" s="113"/>
      <c r="N131" s="59">
        <v>11837</v>
      </c>
      <c r="O131" s="58"/>
      <c r="P131" s="59">
        <v>10675</v>
      </c>
      <c r="Q131" s="58"/>
      <c r="R131" s="60">
        <f>ROUND(IF(P131=0, IF(N131=0, 0, 1), N131/P131),5)</f>
        <v>1.1088499999999999</v>
      </c>
      <c r="S131" s="113"/>
      <c r="T131" s="59">
        <v>14890</v>
      </c>
      <c r="V131" s="61">
        <f t="shared" si="13"/>
        <v>0.79496</v>
      </c>
    </row>
    <row r="132" spans="1:22" ht="15" thickBot="1">
      <c r="A132" s="58"/>
      <c r="B132" s="58"/>
      <c r="C132" s="58"/>
      <c r="D132" s="58"/>
      <c r="E132" s="58"/>
      <c r="F132" s="58" t="s">
        <v>186</v>
      </c>
      <c r="G132" s="58"/>
      <c r="H132" s="66">
        <v>0</v>
      </c>
      <c r="I132" s="58"/>
      <c r="J132" s="66">
        <v>0</v>
      </c>
      <c r="K132" s="58"/>
      <c r="L132" s="67">
        <f>ROUND(IF(J132=0, IF(H132=0, 0, 1), H132/J132),5)</f>
        <v>0</v>
      </c>
      <c r="M132" s="113"/>
      <c r="N132" s="66">
        <v>25</v>
      </c>
      <c r="O132" s="58"/>
      <c r="P132" s="66">
        <v>30</v>
      </c>
      <c r="Q132" s="58"/>
      <c r="R132" s="67">
        <f>ROUND(IF(P132=0, IF(N132=0, 0, 1), N132/P132),5)</f>
        <v>0.83333000000000002</v>
      </c>
      <c r="S132" s="113"/>
      <c r="T132" s="66">
        <v>30</v>
      </c>
      <c r="V132" s="64">
        <f t="shared" si="13"/>
        <v>0.83333000000000002</v>
      </c>
    </row>
    <row r="133" spans="1:22" ht="15" thickBot="1">
      <c r="A133" s="58"/>
      <c r="B133" s="58"/>
      <c r="C133" s="58"/>
      <c r="D133" s="58"/>
      <c r="E133" s="58" t="s">
        <v>187</v>
      </c>
      <c r="F133" s="58"/>
      <c r="G133" s="58"/>
      <c r="H133" s="70">
        <f>ROUND(SUM(H130:H132),5)</f>
        <v>1428</v>
      </c>
      <c r="I133" s="58"/>
      <c r="J133" s="70">
        <f>ROUND(SUM(J130:J132),5)</f>
        <v>1296</v>
      </c>
      <c r="K133" s="58"/>
      <c r="L133" s="71">
        <f>ROUND(IF(J133=0, IF(H133=0, 0, 1), H133/J133),5)</f>
        <v>1.10185</v>
      </c>
      <c r="M133" s="113"/>
      <c r="N133" s="70">
        <f>ROUND(SUM(N130:N132),5)</f>
        <v>11862</v>
      </c>
      <c r="O133" s="58"/>
      <c r="P133" s="70">
        <f>ROUND(SUM(P130:P132),5)</f>
        <v>10705</v>
      </c>
      <c r="Q133" s="58"/>
      <c r="R133" s="71">
        <f>ROUND(IF(P133=0, IF(N133=0, 0, 1), N133/P133),5)</f>
        <v>1.10808</v>
      </c>
      <c r="S133" s="113"/>
      <c r="T133" s="70">
        <f>ROUND(SUM(T130:T132),5)</f>
        <v>14920</v>
      </c>
      <c r="V133" s="64">
        <f t="shared" si="13"/>
        <v>0.79503999999999997</v>
      </c>
    </row>
    <row r="134" spans="1:22" ht="15" thickBot="1">
      <c r="A134" s="58"/>
      <c r="B134" s="58"/>
      <c r="C134" s="58"/>
      <c r="D134" s="58" t="s">
        <v>188</v>
      </c>
      <c r="E134" s="58"/>
      <c r="F134" s="58"/>
      <c r="G134" s="58"/>
      <c r="H134" s="68">
        <f>ROUND(H73+H80+H88+H96+H109+H116+H121+H129+H133,5)</f>
        <v>62517</v>
      </c>
      <c r="I134" s="58"/>
      <c r="J134" s="68">
        <f>ROUND(J73+J80+J88+J96+J109+J116+J121+J129+J133,5)</f>
        <v>60735</v>
      </c>
      <c r="K134" s="58"/>
      <c r="L134" s="69">
        <f>ROUND(IF(J134=0, IF(H134=0, 0, 1), H134/J134),5)</f>
        <v>1.0293399999999999</v>
      </c>
      <c r="M134" s="113"/>
      <c r="N134" s="68">
        <f>ROUND(N73+N80+N88+N96+N109+N116+N121+N129+N133,5)</f>
        <v>661834</v>
      </c>
      <c r="O134" s="58"/>
      <c r="P134" s="68">
        <f>ROUND(P73+P80+P88+P96+P109+P116+P121+P129+P133,5)</f>
        <v>668605</v>
      </c>
      <c r="Q134" s="58"/>
      <c r="R134" s="69">
        <f>ROUND(IF(P134=0, IF(N134=0, 0, 1), N134/P134),5)</f>
        <v>0.98987000000000003</v>
      </c>
      <c r="S134" s="113"/>
      <c r="T134" s="68">
        <f>ROUND(T73+T80+T88+T96+T109+T116+T121+T129+T133,5)</f>
        <v>869143</v>
      </c>
      <c r="V134" s="64">
        <f t="shared" si="13"/>
        <v>0.76148000000000005</v>
      </c>
    </row>
    <row r="135" spans="1:22">
      <c r="A135" s="58"/>
      <c r="B135" s="58" t="s">
        <v>189</v>
      </c>
      <c r="C135" s="58"/>
      <c r="D135" s="58"/>
      <c r="E135" s="58"/>
      <c r="F135" s="58"/>
      <c r="G135" s="58"/>
      <c r="H135" s="59">
        <f>ROUND(H3+H72-H134,5)</f>
        <v>28450</v>
      </c>
      <c r="I135" s="58"/>
      <c r="J135" s="59">
        <f>ROUND(J3+J72-J134,5)</f>
        <v>28769</v>
      </c>
      <c r="K135" s="58"/>
      <c r="L135" s="60">
        <f>ROUND(IF(J135=0, IF(H135=0, 0, 1), H135/J135),5)</f>
        <v>0.98890999999999996</v>
      </c>
      <c r="M135" s="113"/>
      <c r="N135" s="59">
        <f>ROUND(N3+N72-N134,5)</f>
        <v>237271</v>
      </c>
      <c r="O135" s="58"/>
      <c r="P135" s="59">
        <f>ROUND(P3+P72-P134,5)</f>
        <v>87105</v>
      </c>
      <c r="Q135" s="58"/>
      <c r="R135" s="60">
        <f>ROUND(IF(P135=0, IF(N135=0, 0, 1), N135/P135),5)</f>
        <v>2.72397</v>
      </c>
      <c r="S135" s="113"/>
      <c r="T135" s="59">
        <f>ROUND(T3+T72-T134,5)</f>
        <v>0</v>
      </c>
      <c r="V135" s="61">
        <f t="shared" ref="V135:V142" si="26">ROUND(IF(T135=0, IF(N135=0, 0, 1), N135/T135),5)</f>
        <v>1</v>
      </c>
    </row>
    <row r="136" spans="1:22">
      <c r="A136" s="58"/>
      <c r="B136" s="58" t="s">
        <v>190</v>
      </c>
      <c r="C136" s="58"/>
      <c r="D136" s="58"/>
      <c r="E136" s="58"/>
      <c r="F136" s="58"/>
      <c r="G136" s="58"/>
      <c r="H136" s="59"/>
      <c r="I136" s="58"/>
      <c r="J136" s="59"/>
      <c r="K136" s="58"/>
      <c r="L136" s="60"/>
      <c r="M136" s="113"/>
      <c r="N136" s="59"/>
      <c r="O136" s="58"/>
      <c r="P136" s="59"/>
      <c r="Q136" s="58"/>
      <c r="R136" s="60"/>
      <c r="S136" s="113"/>
      <c r="T136" s="59"/>
      <c r="V136" s="61"/>
    </row>
    <row r="137" spans="1:22">
      <c r="A137" s="58"/>
      <c r="B137" s="58"/>
      <c r="C137" s="58" t="s">
        <v>191</v>
      </c>
      <c r="D137" s="58"/>
      <c r="E137" s="58"/>
      <c r="F137" s="58"/>
      <c r="G137" s="58"/>
      <c r="H137" s="59"/>
      <c r="I137" s="58"/>
      <c r="J137" s="59"/>
      <c r="K137" s="58"/>
      <c r="L137" s="60"/>
      <c r="M137" s="113"/>
      <c r="N137" s="59"/>
      <c r="O137" s="58"/>
      <c r="P137" s="59"/>
      <c r="Q137" s="58"/>
      <c r="R137" s="60"/>
      <c r="S137" s="113"/>
      <c r="T137" s="59"/>
      <c r="V137" s="61"/>
    </row>
    <row r="138" spans="1:22">
      <c r="A138" s="58"/>
      <c r="B138" s="58"/>
      <c r="C138" s="58"/>
      <c r="D138" s="58" t="s">
        <v>192</v>
      </c>
      <c r="E138" s="58"/>
      <c r="F138" s="58"/>
      <c r="G138" s="58"/>
      <c r="H138" s="59">
        <v>2</v>
      </c>
      <c r="I138" s="58"/>
      <c r="J138" s="59">
        <v>0</v>
      </c>
      <c r="K138" s="58"/>
      <c r="L138" s="60">
        <f>ROUND(IF(J138=0, IF(H138=0, 0, 1), H138/J138),5)</f>
        <v>1</v>
      </c>
      <c r="M138" s="113"/>
      <c r="N138" s="59">
        <v>12</v>
      </c>
      <c r="O138" s="58"/>
      <c r="P138" s="59">
        <v>0</v>
      </c>
      <c r="Q138" s="58"/>
      <c r="R138" s="60">
        <f>ROUND(IF(P138=0, IF(N138=0, 0, 1), N138/P138),5)</f>
        <v>1</v>
      </c>
      <c r="S138" s="113"/>
      <c r="T138" s="59">
        <v>0</v>
      </c>
      <c r="V138" s="61">
        <f t="shared" si="26"/>
        <v>1</v>
      </c>
    </row>
    <row r="139" spans="1:22" ht="15" thickBot="1">
      <c r="A139" s="58"/>
      <c r="B139" s="58"/>
      <c r="C139" s="58"/>
      <c r="D139" s="58" t="s">
        <v>193</v>
      </c>
      <c r="E139" s="58"/>
      <c r="F139" s="58"/>
      <c r="G139" s="58"/>
      <c r="H139" s="66">
        <v>-504</v>
      </c>
      <c r="I139" s="58"/>
      <c r="J139" s="66">
        <v>0</v>
      </c>
      <c r="K139" s="58"/>
      <c r="L139" s="67">
        <f>ROUND(IF(J139=0, IF(H139=0, 0, 1), H139/J139),5)</f>
        <v>1</v>
      </c>
      <c r="M139" s="113"/>
      <c r="N139" s="66">
        <v>-468</v>
      </c>
      <c r="O139" s="58"/>
      <c r="P139" s="66">
        <v>0</v>
      </c>
      <c r="Q139" s="58"/>
      <c r="R139" s="67">
        <f>ROUND(IF(P139=0, IF(N139=0, 0, 1), N139/P139),5)</f>
        <v>1</v>
      </c>
      <c r="S139" s="113"/>
      <c r="T139" s="66">
        <v>0</v>
      </c>
      <c r="V139" s="64">
        <f t="shared" si="26"/>
        <v>1</v>
      </c>
    </row>
    <row r="140" spans="1:22" ht="15" thickBot="1">
      <c r="A140" s="58"/>
      <c r="B140" s="58"/>
      <c r="C140" s="58" t="s">
        <v>194</v>
      </c>
      <c r="D140" s="58"/>
      <c r="E140" s="58"/>
      <c r="F140" s="58"/>
      <c r="G140" s="58"/>
      <c r="H140" s="70">
        <f>ROUND(SUM(H137:H139),5)</f>
        <v>-502</v>
      </c>
      <c r="I140" s="58"/>
      <c r="J140" s="70">
        <f>ROUND(SUM(J137:J139),5)</f>
        <v>0</v>
      </c>
      <c r="K140" s="58"/>
      <c r="L140" s="71">
        <f>ROUND(IF(J140=0, IF(H140=0, 0, 1), H140/J140),5)</f>
        <v>1</v>
      </c>
      <c r="M140" s="113"/>
      <c r="N140" s="70">
        <f>ROUND(SUM(N137:N139),5)</f>
        <v>-456</v>
      </c>
      <c r="O140" s="58"/>
      <c r="P140" s="70">
        <f>ROUND(SUM(P137:P139),5)</f>
        <v>0</v>
      </c>
      <c r="Q140" s="58"/>
      <c r="R140" s="71">
        <f>ROUND(IF(P140=0, IF(N140=0, 0, 1), N140/P140),5)</f>
        <v>1</v>
      </c>
      <c r="S140" s="113"/>
      <c r="T140" s="70">
        <f>ROUND(SUM(T137:T139),5)</f>
        <v>0</v>
      </c>
      <c r="V140" s="64">
        <f t="shared" si="26"/>
        <v>1</v>
      </c>
    </row>
    <row r="141" spans="1:22" ht="15" thickBot="1">
      <c r="A141" s="58"/>
      <c r="B141" s="58" t="s">
        <v>195</v>
      </c>
      <c r="C141" s="58"/>
      <c r="D141" s="58"/>
      <c r="E141" s="58"/>
      <c r="F141" s="58"/>
      <c r="G141" s="58"/>
      <c r="H141" s="70">
        <f>ROUND(H136+H140,5)</f>
        <v>-502</v>
      </c>
      <c r="I141" s="58"/>
      <c r="J141" s="70">
        <f>ROUND(J136+J140,5)</f>
        <v>0</v>
      </c>
      <c r="K141" s="58"/>
      <c r="L141" s="71">
        <f>ROUND(IF(J141=0, IF(H141=0, 0, 1), H141/J141),5)</f>
        <v>1</v>
      </c>
      <c r="M141" s="113"/>
      <c r="N141" s="70">
        <f>ROUND(N136+N140,5)</f>
        <v>-456</v>
      </c>
      <c r="O141" s="58"/>
      <c r="P141" s="70">
        <f>ROUND(P136+P140,5)</f>
        <v>0</v>
      </c>
      <c r="Q141" s="58"/>
      <c r="R141" s="71">
        <f>ROUND(IF(P141=0, IF(N141=0, 0, 1), N141/P141),5)</f>
        <v>1</v>
      </c>
      <c r="S141" s="113"/>
      <c r="T141" s="70">
        <f>ROUND(T136+T140,5)</f>
        <v>0</v>
      </c>
      <c r="V141" s="64">
        <f t="shared" si="26"/>
        <v>1</v>
      </c>
    </row>
    <row r="142" spans="1:22" s="74" customFormat="1" ht="13" thickBot="1">
      <c r="A142" s="58" t="s">
        <v>196</v>
      </c>
      <c r="B142" s="58"/>
      <c r="C142" s="58"/>
      <c r="D142" s="58"/>
      <c r="E142" s="58"/>
      <c r="F142" s="58"/>
      <c r="G142" s="58"/>
      <c r="H142" s="72">
        <f>ROUND(H135+H141,5)</f>
        <v>27948</v>
      </c>
      <c r="I142" s="58"/>
      <c r="J142" s="72">
        <f>ROUND(J135+J141,5)</f>
        <v>28769</v>
      </c>
      <c r="K142" s="58"/>
      <c r="L142" s="73">
        <f>ROUND(IF(J142=0, IF(H142=0, 0, 1), H142/J142),5)</f>
        <v>0.97145999999999999</v>
      </c>
      <c r="M142" s="113"/>
      <c r="N142" s="72">
        <f>ROUND(N135+N141,5)</f>
        <v>236815</v>
      </c>
      <c r="O142" s="58"/>
      <c r="P142" s="72">
        <f>ROUND(P135+P141,5)</f>
        <v>87105</v>
      </c>
      <c r="Q142" s="58"/>
      <c r="R142" s="73">
        <f>ROUND(IF(P142=0, IF(N142=0, 0, 1), N142/P142),5)</f>
        <v>2.7187299999999999</v>
      </c>
      <c r="S142" s="113"/>
      <c r="T142" s="72">
        <f>ROUND(T135+T141,5)</f>
        <v>0</v>
      </c>
      <c r="V142" s="73">
        <f t="shared" si="26"/>
        <v>1</v>
      </c>
    </row>
    <row r="143" spans="1:22" ht="15" thickTop="1">
      <c r="M143" s="125"/>
      <c r="S143" s="125"/>
    </row>
    <row r="144" spans="1:22">
      <c r="A144" s="118" t="s">
        <v>279</v>
      </c>
      <c r="B144" s="118"/>
      <c r="C144" s="118"/>
      <c r="D144" s="118"/>
      <c r="E144" s="118"/>
      <c r="F144" s="118"/>
      <c r="G144" s="118"/>
      <c r="H144" s="119"/>
      <c r="I144" s="119"/>
      <c r="J144" s="119"/>
      <c r="K144" s="119"/>
      <c r="L144" s="119"/>
      <c r="M144" s="113"/>
      <c r="N144" s="120"/>
      <c r="O144" s="119"/>
      <c r="P144" s="119"/>
      <c r="Q144" s="119"/>
      <c r="R144" s="119"/>
      <c r="S144" s="113"/>
    </row>
    <row r="145" spans="1:22">
      <c r="A145" s="121" t="s">
        <v>280</v>
      </c>
      <c r="B145" s="118"/>
      <c r="C145" s="118"/>
      <c r="D145" s="118"/>
      <c r="E145" s="118"/>
      <c r="F145" s="118"/>
      <c r="G145" s="118"/>
      <c r="H145" s="120">
        <f>+H9</f>
        <v>0</v>
      </c>
      <c r="I145" s="119"/>
      <c r="J145" s="120">
        <f>+J9</f>
        <v>0</v>
      </c>
      <c r="K145" s="119"/>
      <c r="L145" s="122"/>
      <c r="M145" s="113"/>
      <c r="N145" s="120">
        <f>+N9</f>
        <v>110950</v>
      </c>
      <c r="O145" s="119"/>
      <c r="P145" s="120">
        <f>+P9</f>
        <v>15000</v>
      </c>
      <c r="Q145" s="119"/>
      <c r="R145" s="122"/>
      <c r="S145" s="113"/>
    </row>
    <row r="146" spans="1:22" ht="15" thickBot="1">
      <c r="A146" s="118"/>
      <c r="B146" s="118"/>
      <c r="C146" s="118"/>
      <c r="D146" s="118"/>
      <c r="E146" s="118"/>
      <c r="F146" s="118"/>
      <c r="G146" s="118"/>
      <c r="H146" s="123">
        <f>+H142-H145</f>
        <v>27948</v>
      </c>
      <c r="I146" s="119"/>
      <c r="J146" s="123">
        <f>+J142-J145</f>
        <v>28769</v>
      </c>
      <c r="K146" s="119"/>
      <c r="L146" s="124">
        <f>ROUND(IF(J146=0, IF(H146=0, 0, 1), H146/J146),5)</f>
        <v>0.97145999999999999</v>
      </c>
      <c r="M146" s="125"/>
      <c r="N146" s="123">
        <f>+N142-N145</f>
        <v>125865</v>
      </c>
      <c r="O146" s="119"/>
      <c r="P146" s="123">
        <f>+P142-P145</f>
        <v>72105</v>
      </c>
      <c r="Q146" s="119"/>
      <c r="R146" s="124">
        <f>ROUND(IF(P146=0, IF(N146=0, 0, 1), N146/P146),5)</f>
        <v>1.7455799999999999</v>
      </c>
      <c r="S146" s="113"/>
    </row>
    <row r="147" spans="1:22" ht="15" thickTop="1"/>
    <row r="149" spans="1:22"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</row>
  </sheetData>
  <pageMargins left="0.2" right="0.2" top="0.75" bottom="0.5" header="0.1" footer="0.3"/>
  <pageSetup scale="85" orientation="landscape"/>
  <headerFooter>
    <oddHeader>&amp;L&amp;"Arial,Bold"&amp;8 10:46 AM
&amp;"Arial,Regular"&amp;10 01/04/19
&amp;"Arial,Bold"&amp;8 Accrual Basis&amp;C&amp;"Arial,Regular"&amp;14 Textile Center of Minnesota
&amp;"Arial,Regular"&amp;14 Operating Statement of Activities
&amp;"Arial,Regular"&amp;12 December 2018</oddHeader>
    <oddFooter>&amp;R&amp;"Arial,Regular"&amp;10 Page &amp;P of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 enableFormatConditionsCalculation="0"/>
  <dimension ref="A1:U28"/>
  <sheetViews>
    <sheetView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F3" sqref="F3"/>
    </sheetView>
  </sheetViews>
  <sheetFormatPr baseColWidth="10" defaultColWidth="8.83203125" defaultRowHeight="14" x14ac:dyDescent="0"/>
  <cols>
    <col min="1" max="4" width="3" style="75" customWidth="1"/>
    <col min="5" max="5" width="30.6640625" style="75" customWidth="1"/>
    <col min="6" max="6" width="10.6640625" style="76" bestFit="1" customWidth="1"/>
    <col min="7" max="7" width="2.33203125" style="76" customWidth="1"/>
    <col min="8" max="8" width="11.33203125" style="76" bestFit="1" customWidth="1"/>
    <col min="9" max="9" width="2.33203125" style="76" customWidth="1"/>
    <col min="10" max="10" width="11.1640625" style="76" bestFit="1" customWidth="1"/>
    <col min="11" max="11" width="2.33203125" style="76" customWidth="1"/>
    <col min="12" max="12" width="11.6640625" style="76" bestFit="1" customWidth="1"/>
    <col min="13" max="13" width="2.33203125" style="76" customWidth="1"/>
    <col min="14" max="14" width="11" style="76" bestFit="1" customWidth="1"/>
    <col min="15" max="15" width="2.33203125" style="76" customWidth="1"/>
    <col min="16" max="16" width="11.1640625" style="76" bestFit="1" customWidth="1"/>
    <col min="17" max="17" width="2.33203125" style="76" customWidth="1"/>
    <col min="18" max="18" width="13.33203125" style="76" bestFit="1" customWidth="1"/>
    <col min="19" max="19" width="2.6640625" customWidth="1"/>
    <col min="20" max="20" width="10.6640625" customWidth="1"/>
    <col min="21" max="21" width="2.6640625" customWidth="1"/>
  </cols>
  <sheetData>
    <row r="1" spans="1:21" ht="15" thickBot="1">
      <c r="A1" s="58"/>
      <c r="B1" s="58"/>
      <c r="C1" s="58"/>
      <c r="D1" s="58"/>
      <c r="E1" s="58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T1" s="97">
        <f>9/12</f>
        <v>0.75</v>
      </c>
    </row>
    <row r="2" spans="1:21" s="57" customFormat="1" ht="26" thickBot="1">
      <c r="A2" s="78"/>
      <c r="B2" s="78"/>
      <c r="C2" s="78"/>
      <c r="D2" s="78"/>
      <c r="E2" s="78"/>
      <c r="F2" s="79" t="s">
        <v>49</v>
      </c>
      <c r="G2" s="80"/>
      <c r="H2" s="81" t="s">
        <v>50</v>
      </c>
      <c r="I2" s="80"/>
      <c r="J2" s="82" t="s">
        <v>51</v>
      </c>
      <c r="K2" s="114"/>
      <c r="L2" s="79" t="s">
        <v>52</v>
      </c>
      <c r="M2" s="80"/>
      <c r="N2" s="81" t="s">
        <v>53</v>
      </c>
      <c r="O2" s="80"/>
      <c r="P2" s="82" t="s">
        <v>54</v>
      </c>
      <c r="Q2" s="114"/>
      <c r="R2" s="79" t="s">
        <v>55</v>
      </c>
      <c r="S2" s="84"/>
      <c r="T2" s="82" t="s">
        <v>56</v>
      </c>
      <c r="U2" s="98"/>
    </row>
    <row r="3" spans="1:21">
      <c r="A3" s="58"/>
      <c r="B3" s="58" t="s">
        <v>57</v>
      </c>
      <c r="C3" s="58"/>
      <c r="D3" s="58"/>
      <c r="E3" s="58"/>
      <c r="F3" s="59"/>
      <c r="G3" s="58"/>
      <c r="H3" s="59"/>
      <c r="I3" s="58"/>
      <c r="J3" s="60"/>
      <c r="K3" s="113"/>
      <c r="L3" s="59"/>
      <c r="M3" s="58"/>
      <c r="N3" s="59"/>
      <c r="O3" s="58"/>
      <c r="P3" s="60"/>
      <c r="Q3" s="113"/>
      <c r="R3" s="59"/>
    </row>
    <row r="4" spans="1:21">
      <c r="A4" s="58"/>
      <c r="B4" s="58"/>
      <c r="C4" s="58"/>
      <c r="D4" s="58" t="s">
        <v>58</v>
      </c>
      <c r="E4" s="58"/>
      <c r="F4" s="59"/>
      <c r="G4" s="58"/>
      <c r="H4" s="59"/>
      <c r="I4" s="58"/>
      <c r="J4" s="60"/>
      <c r="K4" s="113"/>
      <c r="L4" s="59"/>
      <c r="M4" s="58"/>
      <c r="N4" s="59"/>
      <c r="O4" s="58"/>
      <c r="P4" s="60"/>
      <c r="Q4" s="113"/>
      <c r="R4" s="59"/>
    </row>
    <row r="5" spans="1:21">
      <c r="A5" s="58"/>
      <c r="B5" s="58"/>
      <c r="C5" s="58"/>
      <c r="D5" s="58"/>
      <c r="E5" s="58" t="s">
        <v>59</v>
      </c>
      <c r="F5" s="59">
        <v>0</v>
      </c>
      <c r="G5" s="58"/>
      <c r="H5" s="59">
        <v>33375</v>
      </c>
      <c r="I5" s="58"/>
      <c r="J5" s="60">
        <f>ROUND(IF(H5=0, IF(F5=0, 0, 1), F5/H5),5)</f>
        <v>0</v>
      </c>
      <c r="K5" s="113"/>
      <c r="L5" s="59">
        <v>10000</v>
      </c>
      <c r="M5" s="58"/>
      <c r="N5" s="59">
        <v>550040</v>
      </c>
      <c r="O5" s="58"/>
      <c r="P5" s="60">
        <f>ROUND(IF(N5=0, IF(L5=0, 0, 1), L5/N5),5)</f>
        <v>1.8180000000000002E-2</v>
      </c>
      <c r="Q5" s="113"/>
      <c r="R5" s="59">
        <v>550040</v>
      </c>
      <c r="T5" s="60">
        <f>+L5/R5</f>
        <v>1.8180495963929896E-2</v>
      </c>
    </row>
    <row r="6" spans="1:21">
      <c r="A6" s="58"/>
      <c r="B6" s="58"/>
      <c r="C6" s="58"/>
      <c r="D6" s="58"/>
      <c r="E6" s="58" t="s">
        <v>66</v>
      </c>
      <c r="F6" s="59">
        <v>45</v>
      </c>
      <c r="G6" s="58"/>
      <c r="H6" s="59">
        <v>64650</v>
      </c>
      <c r="I6" s="58"/>
      <c r="J6" s="60">
        <f>ROUND(IF(H6=0, IF(F6=0, 0, 1), F6/H6),5)</f>
        <v>6.9999999999999999E-4</v>
      </c>
      <c r="K6" s="113"/>
      <c r="L6" s="59">
        <v>17145</v>
      </c>
      <c r="M6" s="58"/>
      <c r="N6" s="59">
        <v>364650</v>
      </c>
      <c r="O6" s="58"/>
      <c r="P6" s="60">
        <f>ROUND(IF(N6=0, IF(L6=0, 0, 1), L6/N6),5)</f>
        <v>4.7019999999999999E-2</v>
      </c>
      <c r="Q6" s="113"/>
      <c r="R6" s="59">
        <v>514650</v>
      </c>
      <c r="T6" s="60">
        <f t="shared" ref="T6:T17" si="0">+L6/R6</f>
        <v>3.3313902652287966E-2</v>
      </c>
    </row>
    <row r="7" spans="1:21" ht="15" thickBot="1">
      <c r="A7" s="58"/>
      <c r="B7" s="58"/>
      <c r="C7" s="58"/>
      <c r="D7" s="58"/>
      <c r="E7" s="58" t="s">
        <v>78</v>
      </c>
      <c r="F7" s="66">
        <v>0</v>
      </c>
      <c r="G7" s="58"/>
      <c r="H7" s="66">
        <v>0</v>
      </c>
      <c r="I7" s="58"/>
      <c r="J7" s="67">
        <f>ROUND(IF(H7=0, IF(F7=0, 0, 1), F7/H7),5)</f>
        <v>0</v>
      </c>
      <c r="K7" s="113"/>
      <c r="L7" s="66">
        <v>0</v>
      </c>
      <c r="M7" s="58"/>
      <c r="N7" s="66">
        <v>0</v>
      </c>
      <c r="O7" s="58"/>
      <c r="P7" s="67">
        <f>ROUND(IF(N7=0, IF(L7=0, 0, 1), L7/N7),5)</f>
        <v>0</v>
      </c>
      <c r="Q7" s="113"/>
      <c r="R7" s="66">
        <v>50000</v>
      </c>
      <c r="T7" s="67">
        <f t="shared" si="0"/>
        <v>0</v>
      </c>
    </row>
    <row r="8" spans="1:21" ht="15" thickBot="1">
      <c r="A8" s="58"/>
      <c r="B8" s="58"/>
      <c r="C8" s="58"/>
      <c r="D8" s="58" t="s">
        <v>117</v>
      </c>
      <c r="E8" s="58"/>
      <c r="F8" s="68">
        <f>ROUND(SUM(F4:F7),5)</f>
        <v>45</v>
      </c>
      <c r="G8" s="58"/>
      <c r="H8" s="68">
        <f>ROUND(SUM(H4:H7),5)</f>
        <v>98025</v>
      </c>
      <c r="I8" s="58"/>
      <c r="J8" s="69">
        <f>ROUND(IF(H8=0, IF(F8=0, 0, 1), F8/H8),5)</f>
        <v>4.6000000000000001E-4</v>
      </c>
      <c r="K8" s="113"/>
      <c r="L8" s="68">
        <f>ROUND(SUM(L4:L7),5)</f>
        <v>27145</v>
      </c>
      <c r="M8" s="58"/>
      <c r="N8" s="68">
        <f>ROUND(SUM(N4:N7),5)</f>
        <v>914690</v>
      </c>
      <c r="O8" s="58"/>
      <c r="P8" s="69">
        <f>ROUND(IF(N8=0, IF(L8=0, 0, 1), L8/N8),5)</f>
        <v>2.9680000000000002E-2</v>
      </c>
      <c r="Q8" s="113"/>
      <c r="R8" s="68">
        <f>ROUND(SUM(R4:R7),5)</f>
        <v>1114690</v>
      </c>
      <c r="T8" s="69">
        <f t="shared" si="0"/>
        <v>2.4352062008271357E-2</v>
      </c>
    </row>
    <row r="9" spans="1:21">
      <c r="A9" s="58"/>
      <c r="B9" s="58"/>
      <c r="C9" s="58" t="s">
        <v>126</v>
      </c>
      <c r="D9" s="58"/>
      <c r="E9" s="58"/>
      <c r="F9" s="59">
        <f>F8</f>
        <v>45</v>
      </c>
      <c r="G9" s="58"/>
      <c r="H9" s="59">
        <f>H8</f>
        <v>98025</v>
      </c>
      <c r="I9" s="58"/>
      <c r="J9" s="60">
        <f>ROUND(IF(H9=0, IF(F9=0, 0, 1), F9/H9),5)</f>
        <v>4.6000000000000001E-4</v>
      </c>
      <c r="K9" s="113"/>
      <c r="L9" s="59">
        <f>L8</f>
        <v>27145</v>
      </c>
      <c r="M9" s="58"/>
      <c r="N9" s="59">
        <f>N8</f>
        <v>914690</v>
      </c>
      <c r="O9" s="58"/>
      <c r="P9" s="60">
        <f>ROUND(IF(N9=0, IF(L9=0, 0, 1), L9/N9),5)</f>
        <v>2.9680000000000002E-2</v>
      </c>
      <c r="Q9" s="113"/>
      <c r="R9" s="59">
        <f>R8</f>
        <v>1114690</v>
      </c>
      <c r="T9" s="60">
        <f t="shared" si="0"/>
        <v>2.4352062008271357E-2</v>
      </c>
    </row>
    <row r="10" spans="1:21">
      <c r="A10" s="58"/>
      <c r="B10" s="58"/>
      <c r="C10" s="58"/>
      <c r="D10" s="58" t="s">
        <v>127</v>
      </c>
      <c r="E10" s="58"/>
      <c r="F10" s="59"/>
      <c r="G10" s="58"/>
      <c r="H10" s="59"/>
      <c r="I10" s="58"/>
      <c r="J10" s="60"/>
      <c r="K10" s="113"/>
      <c r="L10" s="59"/>
      <c r="M10" s="58"/>
      <c r="N10" s="59"/>
      <c r="O10" s="58"/>
      <c r="P10" s="60"/>
      <c r="Q10" s="113"/>
      <c r="R10" s="59"/>
      <c r="T10" s="60"/>
    </row>
    <row r="11" spans="1:21">
      <c r="A11" s="58"/>
      <c r="B11" s="58"/>
      <c r="C11" s="58"/>
      <c r="D11" s="58"/>
      <c r="E11" s="58" t="s">
        <v>128</v>
      </c>
      <c r="F11" s="59">
        <v>5445</v>
      </c>
      <c r="G11" s="58"/>
      <c r="H11" s="59">
        <v>5656</v>
      </c>
      <c r="I11" s="58"/>
      <c r="J11" s="60">
        <f t="shared" ref="J11:J18" si="1">ROUND(IF(H11=0, IF(F11=0, 0, 1), F11/H11),5)</f>
        <v>0.96269000000000005</v>
      </c>
      <c r="K11" s="113"/>
      <c r="L11" s="59">
        <v>53281</v>
      </c>
      <c r="M11" s="58"/>
      <c r="N11" s="59">
        <v>52843</v>
      </c>
      <c r="O11" s="58"/>
      <c r="P11" s="60">
        <f t="shared" ref="P11:P18" si="2">ROUND(IF(N11=0, IF(L11=0, 0, 1), L11/N11),5)</f>
        <v>1.0082899999999999</v>
      </c>
      <c r="Q11" s="113"/>
      <c r="R11" s="59">
        <v>70181</v>
      </c>
      <c r="T11" s="60">
        <f t="shared" si="0"/>
        <v>0.75919408386885334</v>
      </c>
    </row>
    <row r="12" spans="1:21">
      <c r="A12" s="58"/>
      <c r="B12" s="58"/>
      <c r="C12" s="58"/>
      <c r="D12" s="58"/>
      <c r="E12" s="58" t="s">
        <v>135</v>
      </c>
      <c r="F12" s="59">
        <v>-10996</v>
      </c>
      <c r="G12" s="58"/>
      <c r="H12" s="59">
        <v>22140</v>
      </c>
      <c r="I12" s="58"/>
      <c r="J12" s="60">
        <f t="shared" si="1"/>
        <v>-0.49665999999999999</v>
      </c>
      <c r="K12" s="113"/>
      <c r="L12" s="59">
        <v>16171</v>
      </c>
      <c r="M12" s="58"/>
      <c r="N12" s="59">
        <v>129291</v>
      </c>
      <c r="O12" s="58"/>
      <c r="P12" s="60">
        <f t="shared" si="2"/>
        <v>0.12506999999999999</v>
      </c>
      <c r="Q12" s="113"/>
      <c r="R12" s="59">
        <v>195743</v>
      </c>
      <c r="T12" s="60">
        <f t="shared" si="0"/>
        <v>8.26134267892083E-2</v>
      </c>
    </row>
    <row r="13" spans="1:21">
      <c r="A13" s="58"/>
      <c r="B13" s="58"/>
      <c r="C13" s="58"/>
      <c r="D13" s="58"/>
      <c r="E13" s="58" t="s">
        <v>151</v>
      </c>
      <c r="F13" s="59">
        <v>0</v>
      </c>
      <c r="G13" s="58"/>
      <c r="H13" s="59">
        <v>61</v>
      </c>
      <c r="I13" s="58"/>
      <c r="J13" s="60">
        <f t="shared" si="1"/>
        <v>0</v>
      </c>
      <c r="K13" s="113"/>
      <c r="L13" s="59">
        <v>9882</v>
      </c>
      <c r="M13" s="58"/>
      <c r="N13" s="59">
        <v>36891</v>
      </c>
      <c r="O13" s="58"/>
      <c r="P13" s="60">
        <f t="shared" si="2"/>
        <v>0.26787</v>
      </c>
      <c r="Q13" s="113"/>
      <c r="R13" s="59">
        <v>37073</v>
      </c>
      <c r="T13" s="60">
        <f t="shared" si="0"/>
        <v>0.26655517492514769</v>
      </c>
    </row>
    <row r="14" spans="1:21">
      <c r="A14" s="58"/>
      <c r="B14" s="58"/>
      <c r="C14" s="58"/>
      <c r="D14" s="58"/>
      <c r="E14" s="58" t="s">
        <v>164</v>
      </c>
      <c r="F14" s="59">
        <v>17</v>
      </c>
      <c r="G14" s="58"/>
      <c r="H14" s="59">
        <v>2018</v>
      </c>
      <c r="I14" s="58"/>
      <c r="J14" s="60">
        <f t="shared" si="1"/>
        <v>8.4200000000000004E-3</v>
      </c>
      <c r="K14" s="113"/>
      <c r="L14" s="59">
        <v>191</v>
      </c>
      <c r="M14" s="58"/>
      <c r="N14" s="59">
        <v>10182</v>
      </c>
      <c r="O14" s="58"/>
      <c r="P14" s="60">
        <f t="shared" si="2"/>
        <v>1.8759999999999999E-2</v>
      </c>
      <c r="Q14" s="113"/>
      <c r="R14" s="59">
        <v>10293</v>
      </c>
      <c r="T14" s="60">
        <f t="shared" si="0"/>
        <v>1.8556300398328961E-2</v>
      </c>
    </row>
    <row r="15" spans="1:21">
      <c r="A15" s="58"/>
      <c r="B15" s="58"/>
      <c r="C15" s="58"/>
      <c r="D15" s="58"/>
      <c r="E15" s="58" t="s">
        <v>176</v>
      </c>
      <c r="F15" s="59">
        <v>0</v>
      </c>
      <c r="G15" s="58"/>
      <c r="H15" s="59">
        <v>3180</v>
      </c>
      <c r="I15" s="58"/>
      <c r="J15" s="60">
        <f t="shared" si="1"/>
        <v>0</v>
      </c>
      <c r="K15" s="113"/>
      <c r="L15" s="59">
        <v>127</v>
      </c>
      <c r="M15" s="58"/>
      <c r="N15" s="59">
        <v>22260</v>
      </c>
      <c r="O15" s="58"/>
      <c r="P15" s="60">
        <f t="shared" si="2"/>
        <v>5.7099999999999998E-3</v>
      </c>
      <c r="Q15" s="113"/>
      <c r="R15" s="59">
        <v>31800</v>
      </c>
      <c r="T15" s="60">
        <f t="shared" si="0"/>
        <v>3.9937106918238995E-3</v>
      </c>
    </row>
    <row r="16" spans="1:21" ht="15" thickBot="1">
      <c r="A16" s="58"/>
      <c r="B16" s="58"/>
      <c r="C16" s="58"/>
      <c r="D16" s="58"/>
      <c r="E16" s="58" t="s">
        <v>184</v>
      </c>
      <c r="F16" s="66">
        <v>1126</v>
      </c>
      <c r="G16" s="58"/>
      <c r="H16" s="66">
        <v>12800</v>
      </c>
      <c r="I16" s="58"/>
      <c r="J16" s="67">
        <f t="shared" si="1"/>
        <v>8.7970000000000007E-2</v>
      </c>
      <c r="K16" s="113"/>
      <c r="L16" s="66">
        <v>10765</v>
      </c>
      <c r="M16" s="58"/>
      <c r="N16" s="66">
        <v>731200</v>
      </c>
      <c r="O16" s="58"/>
      <c r="P16" s="67">
        <f t="shared" si="2"/>
        <v>1.472E-2</v>
      </c>
      <c r="Q16" s="113"/>
      <c r="R16" s="66">
        <v>769600</v>
      </c>
      <c r="T16" s="67">
        <f t="shared" si="0"/>
        <v>1.3987785862785863E-2</v>
      </c>
    </row>
    <row r="17" spans="1:20" ht="15" thickBot="1">
      <c r="A17" s="58"/>
      <c r="B17" s="58"/>
      <c r="C17" s="58"/>
      <c r="D17" s="58" t="s">
        <v>188</v>
      </c>
      <c r="E17" s="58"/>
      <c r="F17" s="68">
        <f>ROUND(SUM(F10:F16),5)</f>
        <v>-4408</v>
      </c>
      <c r="G17" s="58"/>
      <c r="H17" s="68">
        <f>ROUND(SUM(H10:H16),5)</f>
        <v>45855</v>
      </c>
      <c r="I17" s="58"/>
      <c r="J17" s="69">
        <f t="shared" si="1"/>
        <v>-9.6129999999999993E-2</v>
      </c>
      <c r="K17" s="113"/>
      <c r="L17" s="68">
        <f>ROUND(SUM(L10:L16),5)</f>
        <v>90417</v>
      </c>
      <c r="M17" s="58"/>
      <c r="N17" s="68">
        <f>ROUND(SUM(N10:N16),5)</f>
        <v>982667</v>
      </c>
      <c r="O17" s="58"/>
      <c r="P17" s="69">
        <f t="shared" si="2"/>
        <v>9.2009999999999995E-2</v>
      </c>
      <c r="Q17" s="113"/>
      <c r="R17" s="68">
        <f>ROUND(SUM(R10:R16),5)</f>
        <v>1114690</v>
      </c>
      <c r="T17" s="69">
        <f t="shared" si="0"/>
        <v>8.1114031703881803E-2</v>
      </c>
    </row>
    <row r="18" spans="1:20">
      <c r="A18" s="58"/>
      <c r="B18" s="58" t="s">
        <v>189</v>
      </c>
      <c r="C18" s="58"/>
      <c r="D18" s="58"/>
      <c r="E18" s="58"/>
      <c r="F18" s="59">
        <f>ROUND(F3+F9-F17,5)</f>
        <v>4453</v>
      </c>
      <c r="G18" s="58"/>
      <c r="H18" s="59">
        <f>ROUND(H3+H9-H17,5)</f>
        <v>52170</v>
      </c>
      <c r="I18" s="58"/>
      <c r="J18" s="60">
        <f t="shared" si="1"/>
        <v>8.5360000000000005E-2</v>
      </c>
      <c r="K18" s="113"/>
      <c r="L18" s="59">
        <f>ROUND(L3+L9-L17,5)</f>
        <v>-63272</v>
      </c>
      <c r="M18" s="58"/>
      <c r="N18" s="59">
        <f>ROUND(N3+N9-N17,5)</f>
        <v>-67977</v>
      </c>
      <c r="O18" s="58"/>
      <c r="P18" s="60">
        <f t="shared" si="2"/>
        <v>0.93079000000000001</v>
      </c>
      <c r="Q18" s="113"/>
      <c r="R18" s="59">
        <f>ROUND(R3+R9-R17,5)</f>
        <v>0</v>
      </c>
      <c r="T18" s="60"/>
    </row>
    <row r="19" spans="1:20">
      <c r="A19" s="58"/>
      <c r="B19" s="58" t="s">
        <v>190</v>
      </c>
      <c r="C19" s="58"/>
      <c r="D19" s="58"/>
      <c r="E19" s="58"/>
      <c r="F19" s="59"/>
      <c r="G19" s="58"/>
      <c r="H19" s="59"/>
      <c r="I19" s="58"/>
      <c r="J19" s="60"/>
      <c r="K19" s="113"/>
      <c r="L19" s="59"/>
      <c r="M19" s="58"/>
      <c r="N19" s="59"/>
      <c r="O19" s="58"/>
      <c r="P19" s="60"/>
      <c r="Q19" s="113"/>
      <c r="R19" s="59"/>
      <c r="T19" s="60"/>
    </row>
    <row r="20" spans="1:20">
      <c r="A20" s="58"/>
      <c r="B20" s="58"/>
      <c r="C20" s="58" t="s">
        <v>191</v>
      </c>
      <c r="D20" s="58"/>
      <c r="E20" s="58"/>
      <c r="F20" s="59"/>
      <c r="G20" s="58"/>
      <c r="H20" s="59"/>
      <c r="I20" s="58"/>
      <c r="J20" s="60"/>
      <c r="K20" s="113"/>
      <c r="L20" s="59"/>
      <c r="M20" s="58"/>
      <c r="N20" s="59"/>
      <c r="O20" s="58"/>
      <c r="P20" s="60"/>
      <c r="Q20" s="113"/>
      <c r="R20" s="59"/>
      <c r="T20" s="60"/>
    </row>
    <row r="21" spans="1:20" ht="15" thickBot="1">
      <c r="A21" s="58"/>
      <c r="B21" s="58"/>
      <c r="C21" s="58"/>
      <c r="D21" s="58" t="s">
        <v>193</v>
      </c>
      <c r="E21" s="58"/>
      <c r="F21" s="62">
        <v>0</v>
      </c>
      <c r="G21" s="58"/>
      <c r="H21" s="62">
        <v>0</v>
      </c>
      <c r="I21" s="58"/>
      <c r="J21" s="63">
        <f>ROUND(IF(H21=0, IF(F21=0, 0, 1), F21/H21),5)</f>
        <v>0</v>
      </c>
      <c r="K21" s="113"/>
      <c r="L21" s="62">
        <v>36</v>
      </c>
      <c r="M21" s="58"/>
      <c r="N21" s="62">
        <v>0</v>
      </c>
      <c r="O21" s="58"/>
      <c r="P21" s="63">
        <f>ROUND(IF(N21=0, IF(L21=0, 0, 1), L21/N21),5)</f>
        <v>1</v>
      </c>
      <c r="Q21" s="113"/>
      <c r="R21" s="62">
        <v>0</v>
      </c>
      <c r="T21" s="63"/>
    </row>
    <row r="22" spans="1:20">
      <c r="A22" s="58"/>
      <c r="B22" s="58"/>
      <c r="C22" s="58" t="s">
        <v>194</v>
      </c>
      <c r="D22" s="58"/>
      <c r="E22" s="58"/>
      <c r="F22" s="59">
        <f>ROUND(SUM(F20:F21),5)</f>
        <v>0</v>
      </c>
      <c r="G22" s="58"/>
      <c r="H22" s="59">
        <f>ROUND(SUM(H20:H21),5)</f>
        <v>0</v>
      </c>
      <c r="I22" s="58"/>
      <c r="J22" s="60">
        <f>ROUND(IF(H22=0, IF(F22=0, 0, 1), F22/H22),5)</f>
        <v>0</v>
      </c>
      <c r="K22" s="113"/>
      <c r="L22" s="59">
        <f>ROUND(SUM(L20:L21),5)</f>
        <v>36</v>
      </c>
      <c r="M22" s="58"/>
      <c r="N22" s="59">
        <f>ROUND(SUM(N20:N21),5)</f>
        <v>0</v>
      </c>
      <c r="O22" s="58"/>
      <c r="P22" s="60">
        <f>ROUND(IF(N22=0, IF(L22=0, 0, 1), L22/N22),5)</f>
        <v>1</v>
      </c>
      <c r="Q22" s="113"/>
      <c r="R22" s="59">
        <f>ROUND(SUM(R20:R21),5)</f>
        <v>0</v>
      </c>
      <c r="T22" s="60"/>
    </row>
    <row r="23" spans="1:20" ht="15" thickBot="1">
      <c r="A23" s="58"/>
      <c r="B23" s="58"/>
      <c r="C23" s="58" t="s">
        <v>269</v>
      </c>
      <c r="D23" s="58"/>
      <c r="E23" s="58"/>
      <c r="F23" s="66">
        <v>0</v>
      </c>
      <c r="G23" s="58"/>
      <c r="H23" s="66">
        <v>0</v>
      </c>
      <c r="I23" s="58"/>
      <c r="J23" s="67">
        <f>ROUND(IF(H23=0, IF(F23=0, 0, 1), F23/H23),5)</f>
        <v>0</v>
      </c>
      <c r="K23" s="113"/>
      <c r="L23" s="66">
        <v>0</v>
      </c>
      <c r="M23" s="58"/>
      <c r="N23" s="66">
        <v>0</v>
      </c>
      <c r="O23" s="58"/>
      <c r="P23" s="67">
        <f>ROUND(IF(N23=0, IF(L23=0, 0, 1), L23/N23),5)</f>
        <v>0</v>
      </c>
      <c r="Q23" s="113"/>
      <c r="R23" s="66">
        <v>0</v>
      </c>
      <c r="T23" s="67"/>
    </row>
    <row r="24" spans="1:20" ht="15" thickBot="1">
      <c r="A24" s="58"/>
      <c r="B24" s="58" t="s">
        <v>195</v>
      </c>
      <c r="C24" s="58"/>
      <c r="D24" s="58"/>
      <c r="E24" s="58"/>
      <c r="F24" s="70">
        <f>ROUND(F19+F22-F23,5)</f>
        <v>0</v>
      </c>
      <c r="G24" s="58"/>
      <c r="H24" s="70">
        <f>ROUND(H19+H22-H23,5)</f>
        <v>0</v>
      </c>
      <c r="I24" s="58"/>
      <c r="J24" s="71">
        <f>ROUND(IF(H24=0, IF(F24=0, 0, 1), F24/H24),5)</f>
        <v>0</v>
      </c>
      <c r="K24" s="113"/>
      <c r="L24" s="70">
        <f>ROUND(L19+L22-L23,5)</f>
        <v>36</v>
      </c>
      <c r="M24" s="58"/>
      <c r="N24" s="70">
        <f>ROUND(N19+N22-N23,5)</f>
        <v>0</v>
      </c>
      <c r="O24" s="58"/>
      <c r="P24" s="71">
        <f>ROUND(IF(N24=0, IF(L24=0, 0, 1), L24/N24),5)</f>
        <v>1</v>
      </c>
      <c r="Q24" s="113"/>
      <c r="R24" s="70">
        <f>ROUND(R19+R22-R23,5)</f>
        <v>0</v>
      </c>
      <c r="T24" s="71"/>
    </row>
    <row r="25" spans="1:20" ht="15" thickBot="1">
      <c r="A25" s="58" t="s">
        <v>196</v>
      </c>
      <c r="B25" s="58"/>
      <c r="C25" s="58"/>
      <c r="D25" s="58"/>
      <c r="E25" s="58"/>
      <c r="F25" s="72">
        <f>ROUND(F18+F24,5)</f>
        <v>4453</v>
      </c>
      <c r="G25" s="58"/>
      <c r="H25" s="72">
        <f>ROUND(H18+H24,5)</f>
        <v>52170</v>
      </c>
      <c r="I25" s="58"/>
      <c r="J25" s="73">
        <f>ROUND(IF(H25=0, IF(F25=0, 0, 1), F25/H25),5)</f>
        <v>8.5360000000000005E-2</v>
      </c>
      <c r="K25" s="113"/>
      <c r="L25" s="72">
        <f>ROUND(L18+L24,5)</f>
        <v>-63236</v>
      </c>
      <c r="M25" s="58"/>
      <c r="N25" s="72">
        <f>ROUND(N18+N24,5)</f>
        <v>-67977</v>
      </c>
      <c r="O25" s="58"/>
      <c r="P25" s="73">
        <f>ROUND(IF(N25=0, IF(L25=0, 0, 1), L25/N25),5)</f>
        <v>0.93025999999999998</v>
      </c>
      <c r="Q25" s="113"/>
      <c r="R25" s="72">
        <f>ROUND(R18+R24,5)</f>
        <v>0</v>
      </c>
      <c r="T25" s="73"/>
    </row>
    <row r="26" spans="1:20" ht="15" thickTop="1">
      <c r="A26" s="58"/>
      <c r="B26" s="58"/>
      <c r="C26" s="58"/>
      <c r="D26" s="58"/>
      <c r="E26" s="58"/>
      <c r="F26" s="70"/>
      <c r="G26" s="58"/>
      <c r="H26" s="70"/>
      <c r="I26" s="58"/>
      <c r="J26" s="71"/>
      <c r="K26" s="58"/>
      <c r="L26" s="70"/>
      <c r="M26" s="58"/>
      <c r="N26" s="70"/>
      <c r="O26" s="58"/>
      <c r="P26" s="71"/>
      <c r="Q26" s="58"/>
      <c r="R26" s="70"/>
    </row>
    <row r="27" spans="1:20" s="74" customFormat="1" ht="12">
      <c r="A27" s="58"/>
      <c r="B27" s="99"/>
      <c r="C27" s="99"/>
      <c r="D27" s="99"/>
      <c r="E27" s="99"/>
      <c r="F27" s="66"/>
      <c r="G27" s="99"/>
      <c r="H27" s="66"/>
      <c r="I27" s="99"/>
      <c r="J27" s="67"/>
      <c r="K27" s="99"/>
      <c r="L27" s="66"/>
      <c r="M27" s="99"/>
      <c r="N27" s="66"/>
      <c r="O27" s="99"/>
      <c r="P27" s="67"/>
      <c r="Q27" s="99"/>
      <c r="R27" s="66"/>
    </row>
    <row r="28" spans="1:20">
      <c r="B28" s="100"/>
      <c r="C28" s="100"/>
      <c r="D28" s="100"/>
      <c r="E28" s="100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</row>
  </sheetData>
  <pageMargins left="0.2" right="0.2" top="0.75" bottom="0.75" header="0.1" footer="0.3"/>
  <pageSetup scale="90" orientation="landscape"/>
  <headerFooter>
    <oddHeader>&amp;L&amp;"Arial,Bold"&amp;8 1:01 PM
&amp;"Arial,Regular"&amp;10 01/04/19
&amp;"Arial,Bold"&amp;8 Accrual Basis&amp;C&amp;"Arial,Regular"&amp;14 Textile Center of Minnesota
&amp;"Arial,Regular"&amp;14 Campaign Statement of Activities
&amp;"Arial,Regular"&amp;12 December 2018</oddHeader>
    <oddFooter>&amp;R&amp;"Arial,Regular"&amp;10 Page &amp;P of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 enableFormatConditionsCalculation="0"/>
  <dimension ref="A1:M145"/>
  <sheetViews>
    <sheetView workbookViewId="0">
      <pane xSplit="7" ySplit="2" topLeftCell="H3" activePane="bottomRight" state="frozenSplit"/>
      <selection pane="topRight" activeCell="H1" sqref="H1"/>
      <selection pane="bottomLeft" activeCell="A3" sqref="A3"/>
      <selection pane="bottomRight" activeCell="H3" sqref="H3"/>
    </sheetView>
  </sheetViews>
  <sheetFormatPr baseColWidth="10" defaultColWidth="8.83203125" defaultRowHeight="14" outlineLevelRow="1" x14ac:dyDescent="0"/>
  <cols>
    <col min="1" max="6" width="3" style="111" customWidth="1"/>
    <col min="7" max="7" width="34" style="111" customWidth="1"/>
    <col min="8" max="8" width="2.33203125" style="76" customWidth="1"/>
    <col min="9" max="9" width="15.6640625" style="76" customWidth="1"/>
    <col min="10" max="10" width="2.6640625" customWidth="1"/>
    <col min="11" max="11" width="15.6640625" customWidth="1"/>
    <col min="12" max="12" width="2.6640625" customWidth="1"/>
    <col min="13" max="13" width="15.6640625" customWidth="1"/>
  </cols>
  <sheetData>
    <row r="1" spans="1:13" s="57" customFormat="1">
      <c r="A1" s="102"/>
      <c r="B1" s="102"/>
      <c r="C1" s="102"/>
      <c r="D1" s="102"/>
      <c r="E1" s="102"/>
      <c r="F1" s="102"/>
      <c r="G1" s="102"/>
      <c r="H1" s="96"/>
      <c r="I1" s="96"/>
    </row>
    <row r="2" spans="1:13" s="57" customFormat="1" ht="15" thickBot="1">
      <c r="A2" s="102"/>
      <c r="B2" s="102"/>
      <c r="C2" s="102"/>
      <c r="D2" s="102"/>
      <c r="E2" s="102"/>
      <c r="F2" s="102"/>
      <c r="G2" s="102"/>
      <c r="H2" s="96"/>
      <c r="I2" s="103" t="s">
        <v>270</v>
      </c>
      <c r="K2" s="103" t="s">
        <v>271</v>
      </c>
      <c r="M2" s="103" t="s">
        <v>272</v>
      </c>
    </row>
    <row r="3" spans="1:13" ht="15" thickTop="1">
      <c r="A3" s="104"/>
      <c r="B3" s="104" t="s">
        <v>57</v>
      </c>
      <c r="C3" s="104"/>
      <c r="D3" s="104"/>
      <c r="E3" s="104"/>
      <c r="F3" s="104"/>
      <c r="G3" s="104"/>
      <c r="H3" s="104"/>
      <c r="I3" s="88"/>
      <c r="K3" s="88"/>
      <c r="M3" s="88"/>
    </row>
    <row r="4" spans="1:13">
      <c r="A4" s="104"/>
      <c r="B4" s="104"/>
      <c r="C4" s="104"/>
      <c r="D4" s="104" t="s">
        <v>58</v>
      </c>
      <c r="E4" s="104"/>
      <c r="F4" s="104"/>
      <c r="G4" s="104"/>
      <c r="H4" s="104"/>
      <c r="I4" s="88"/>
      <c r="K4" s="88"/>
      <c r="M4" s="88"/>
    </row>
    <row r="5" spans="1:13" hidden="1" outlineLevel="1">
      <c r="A5" s="104"/>
      <c r="B5" s="104"/>
      <c r="C5" s="104"/>
      <c r="D5" s="104"/>
      <c r="E5" s="104" t="s">
        <v>59</v>
      </c>
      <c r="F5" s="104"/>
      <c r="G5" s="104"/>
      <c r="H5" s="104"/>
      <c r="I5" s="88"/>
      <c r="K5" s="88"/>
      <c r="M5" s="88"/>
    </row>
    <row r="6" spans="1:13" hidden="1" outlineLevel="1">
      <c r="A6" s="104"/>
      <c r="B6" s="104"/>
      <c r="C6" s="104"/>
      <c r="D6" s="104"/>
      <c r="E6" s="104"/>
      <c r="F6" s="104" t="s">
        <v>60</v>
      </c>
      <c r="G6" s="104"/>
      <c r="H6" s="104"/>
      <c r="I6" s="88">
        <v>1394</v>
      </c>
      <c r="K6" s="88">
        <v>1394</v>
      </c>
      <c r="M6" s="88">
        <v>0</v>
      </c>
    </row>
    <row r="7" spans="1:13" hidden="1" outlineLevel="1">
      <c r="A7" s="104"/>
      <c r="B7" s="104"/>
      <c r="C7" s="104"/>
      <c r="D7" s="104"/>
      <c r="E7" s="104"/>
      <c r="F7" s="104" t="s">
        <v>61</v>
      </c>
      <c r="G7" s="104"/>
      <c r="H7" s="104"/>
      <c r="I7" s="88">
        <v>131169.42000000001</v>
      </c>
      <c r="K7" s="88">
        <v>131169.42000000001</v>
      </c>
      <c r="M7" s="88">
        <v>0</v>
      </c>
    </row>
    <row r="8" spans="1:13" hidden="1" outlineLevel="1">
      <c r="A8" s="104"/>
      <c r="B8" s="104"/>
      <c r="C8" s="104"/>
      <c r="D8" s="104"/>
      <c r="E8" s="104"/>
      <c r="F8" s="104" t="s">
        <v>62</v>
      </c>
      <c r="G8" s="104"/>
      <c r="H8" s="104"/>
      <c r="I8" s="88">
        <v>68927</v>
      </c>
      <c r="K8" s="88">
        <v>68927</v>
      </c>
      <c r="M8" s="88">
        <v>0</v>
      </c>
    </row>
    <row r="9" spans="1:13" ht="15" hidden="1" outlineLevel="1" thickBot="1">
      <c r="A9" s="104"/>
      <c r="B9" s="104"/>
      <c r="C9" s="104"/>
      <c r="D9" s="104"/>
      <c r="E9" s="104"/>
      <c r="F9" s="104" t="s">
        <v>63</v>
      </c>
      <c r="G9" s="104"/>
      <c r="H9" s="104"/>
      <c r="I9" s="105">
        <v>120950</v>
      </c>
      <c r="K9" s="105">
        <v>110950</v>
      </c>
      <c r="L9" s="105"/>
      <c r="M9" s="105">
        <v>10000</v>
      </c>
    </row>
    <row r="10" spans="1:13" collapsed="1">
      <c r="A10" s="104"/>
      <c r="B10" s="104"/>
      <c r="C10" s="104"/>
      <c r="D10" s="104"/>
      <c r="E10" s="104" t="s">
        <v>65</v>
      </c>
      <c r="F10" s="104"/>
      <c r="G10" s="104"/>
      <c r="H10" s="104"/>
      <c r="I10" s="88">
        <v>322440.42</v>
      </c>
      <c r="K10" s="88">
        <f>SUM(K6:K9)</f>
        <v>312440.42000000004</v>
      </c>
      <c r="M10" s="88">
        <f>SUM(M6:M9)</f>
        <v>10000</v>
      </c>
    </row>
    <row r="11" spans="1:13" hidden="1" outlineLevel="1">
      <c r="A11" s="104"/>
      <c r="B11" s="104"/>
      <c r="C11" s="104"/>
      <c r="D11" s="104"/>
      <c r="E11" s="104" t="s">
        <v>66</v>
      </c>
      <c r="F11" s="104"/>
      <c r="G11" s="104"/>
      <c r="H11" s="104"/>
      <c r="I11" s="88"/>
      <c r="K11" s="88"/>
      <c r="M11" s="88"/>
    </row>
    <row r="12" spans="1:13" hidden="1" outlineLevel="1">
      <c r="A12" s="104"/>
      <c r="B12" s="104"/>
      <c r="C12" s="104"/>
      <c r="D12" s="104"/>
      <c r="E12" s="104"/>
      <c r="F12" s="104" t="s">
        <v>67</v>
      </c>
      <c r="G12" s="104"/>
      <c r="H12" s="104"/>
      <c r="I12" s="88">
        <v>124940.49</v>
      </c>
      <c r="K12" s="88">
        <v>107795.27</v>
      </c>
      <c r="M12" s="88">
        <v>17145.22</v>
      </c>
    </row>
    <row r="13" spans="1:13" hidden="1" outlineLevel="1">
      <c r="A13" s="104"/>
      <c r="B13" s="104"/>
      <c r="C13" s="104"/>
      <c r="D13" s="104"/>
      <c r="E13" s="104"/>
      <c r="F13" s="104" t="s">
        <v>68</v>
      </c>
      <c r="G13" s="104"/>
      <c r="H13" s="104"/>
      <c r="I13" s="88">
        <v>1970.7</v>
      </c>
      <c r="K13" s="88">
        <v>1970.7</v>
      </c>
      <c r="M13" s="88">
        <v>0</v>
      </c>
    </row>
    <row r="14" spans="1:13" hidden="1" outlineLevel="1">
      <c r="A14" s="104"/>
      <c r="B14" s="104"/>
      <c r="C14" s="104"/>
      <c r="D14" s="104"/>
      <c r="E14" s="104"/>
      <c r="F14" s="104" t="s">
        <v>69</v>
      </c>
      <c r="G14" s="104"/>
      <c r="H14" s="104"/>
      <c r="I14" s="88">
        <v>8400</v>
      </c>
      <c r="K14" s="88">
        <v>8400</v>
      </c>
      <c r="M14" s="88">
        <v>0</v>
      </c>
    </row>
    <row r="15" spans="1:13" hidden="1" outlineLevel="1">
      <c r="A15" s="104"/>
      <c r="B15" s="104"/>
      <c r="C15" s="104"/>
      <c r="D15" s="104"/>
      <c r="E15" s="104"/>
      <c r="F15" s="104" t="s">
        <v>70</v>
      </c>
      <c r="G15" s="104"/>
      <c r="H15" s="104"/>
      <c r="I15" s="88">
        <v>1670</v>
      </c>
      <c r="K15" s="88">
        <v>1670</v>
      </c>
      <c r="M15" s="88">
        <v>0</v>
      </c>
    </row>
    <row r="16" spans="1:13" ht="15" hidden="1" outlineLevel="1" thickBot="1">
      <c r="A16" s="104"/>
      <c r="B16" s="104"/>
      <c r="C16" s="104"/>
      <c r="D16" s="104"/>
      <c r="E16" s="104"/>
      <c r="F16" s="104" t="s">
        <v>71</v>
      </c>
      <c r="G16" s="104"/>
      <c r="H16" s="104"/>
      <c r="I16" s="105">
        <v>791.51</v>
      </c>
      <c r="K16" s="105">
        <v>791.51</v>
      </c>
      <c r="M16" s="105">
        <v>0</v>
      </c>
    </row>
    <row r="17" spans="1:13" collapsed="1">
      <c r="A17" s="104"/>
      <c r="B17" s="104"/>
      <c r="C17" s="104"/>
      <c r="D17" s="104"/>
      <c r="E17" s="104" t="s">
        <v>72</v>
      </c>
      <c r="F17" s="104"/>
      <c r="G17" s="104"/>
      <c r="H17" s="104"/>
      <c r="I17" s="88">
        <f>SUM(I12:I16)</f>
        <v>137772.70000000001</v>
      </c>
      <c r="K17" s="88">
        <f>SUM(K12:K16)</f>
        <v>120627.48</v>
      </c>
      <c r="M17" s="88">
        <f>SUM(M12:M16)</f>
        <v>17145.22</v>
      </c>
    </row>
    <row r="18" spans="1:13" hidden="1" outlineLevel="1">
      <c r="A18" s="104"/>
      <c r="B18" s="104"/>
      <c r="C18" s="104"/>
      <c r="D18" s="104"/>
      <c r="E18" s="104" t="s">
        <v>73</v>
      </c>
      <c r="F18" s="104"/>
      <c r="G18" s="104"/>
      <c r="H18" s="104"/>
      <c r="I18" s="88"/>
      <c r="K18" s="88"/>
      <c r="M18" s="88"/>
    </row>
    <row r="19" spans="1:13" hidden="1" outlineLevel="1">
      <c r="A19" s="104"/>
      <c r="B19" s="104"/>
      <c r="C19" s="104"/>
      <c r="D19" s="104"/>
      <c r="E19" s="104"/>
      <c r="F19" s="104" t="s">
        <v>74</v>
      </c>
      <c r="G19" s="104"/>
      <c r="H19" s="104"/>
      <c r="I19" s="88">
        <v>35325</v>
      </c>
      <c r="K19" s="88">
        <v>35325</v>
      </c>
      <c r="M19" s="88">
        <v>0</v>
      </c>
    </row>
    <row r="20" spans="1:13" hidden="1" outlineLevel="1">
      <c r="A20" s="104"/>
      <c r="B20" s="104"/>
      <c r="C20" s="104"/>
      <c r="D20" s="104"/>
      <c r="E20" s="104"/>
      <c r="F20" s="104" t="s">
        <v>75</v>
      </c>
      <c r="G20" s="104"/>
      <c r="H20" s="104"/>
      <c r="I20" s="88">
        <v>500</v>
      </c>
      <c r="K20" s="88">
        <v>500</v>
      </c>
      <c r="M20" s="88">
        <v>0</v>
      </c>
    </row>
    <row r="21" spans="1:13" ht="15" hidden="1" outlineLevel="1" thickBot="1">
      <c r="A21" s="104"/>
      <c r="B21" s="104"/>
      <c r="C21" s="104"/>
      <c r="D21" s="104"/>
      <c r="E21" s="104"/>
      <c r="F21" s="104" t="s">
        <v>76</v>
      </c>
      <c r="G21" s="104"/>
      <c r="H21" s="104"/>
      <c r="I21" s="105">
        <v>605</v>
      </c>
      <c r="K21" s="105">
        <v>605</v>
      </c>
      <c r="M21" s="105">
        <v>0</v>
      </c>
    </row>
    <row r="22" spans="1:13" collapsed="1">
      <c r="A22" s="104"/>
      <c r="B22" s="104"/>
      <c r="C22" s="104"/>
      <c r="D22" s="104"/>
      <c r="E22" s="104" t="s">
        <v>77</v>
      </c>
      <c r="F22" s="104"/>
      <c r="G22" s="104"/>
      <c r="H22" s="104"/>
      <c r="I22" s="88">
        <v>36430</v>
      </c>
      <c r="K22" s="88">
        <f>SUM(K19:K21)</f>
        <v>36430</v>
      </c>
      <c r="M22" s="88">
        <f>SUM(M19:M21)</f>
        <v>0</v>
      </c>
    </row>
    <row r="23" spans="1:13" hidden="1" outlineLevel="1">
      <c r="A23" s="104"/>
      <c r="B23" s="104"/>
      <c r="C23" s="104"/>
      <c r="D23" s="104"/>
      <c r="E23" s="104" t="s">
        <v>78</v>
      </c>
      <c r="F23" s="104"/>
      <c r="G23" s="104"/>
      <c r="H23" s="104"/>
      <c r="I23" s="88"/>
      <c r="K23" s="88"/>
      <c r="M23" s="88"/>
    </row>
    <row r="24" spans="1:13" hidden="1" outlineLevel="1">
      <c r="A24" s="104"/>
      <c r="B24" s="104"/>
      <c r="C24" s="104"/>
      <c r="D24" s="104"/>
      <c r="E24" s="104"/>
      <c r="F24" s="104" t="s">
        <v>79</v>
      </c>
      <c r="G24" s="104"/>
      <c r="H24" s="104"/>
      <c r="I24" s="88">
        <v>38156.75</v>
      </c>
      <c r="K24" s="88">
        <v>38156.75</v>
      </c>
      <c r="M24" s="88">
        <v>0</v>
      </c>
    </row>
    <row r="25" spans="1:13" hidden="1" outlineLevel="1">
      <c r="A25" s="104"/>
      <c r="B25" s="104"/>
      <c r="C25" s="104"/>
      <c r="D25" s="104"/>
      <c r="E25" s="104"/>
      <c r="F25" s="104" t="s">
        <v>80</v>
      </c>
      <c r="G25" s="104"/>
      <c r="H25" s="104"/>
      <c r="I25" s="88">
        <v>6662.5</v>
      </c>
      <c r="K25" s="88">
        <v>6662.5</v>
      </c>
      <c r="M25" s="88">
        <v>0</v>
      </c>
    </row>
    <row r="26" spans="1:13" hidden="1" outlineLevel="1">
      <c r="A26" s="104"/>
      <c r="B26" s="104"/>
      <c r="C26" s="104"/>
      <c r="D26" s="104"/>
      <c r="E26" s="104"/>
      <c r="F26" s="104" t="s">
        <v>81</v>
      </c>
      <c r="G26" s="104"/>
      <c r="H26" s="104"/>
      <c r="I26" s="88">
        <v>2975</v>
      </c>
      <c r="K26" s="88">
        <v>2975</v>
      </c>
      <c r="M26" s="88">
        <v>0</v>
      </c>
    </row>
    <row r="27" spans="1:13" hidden="1" outlineLevel="1">
      <c r="A27" s="104"/>
      <c r="B27" s="104"/>
      <c r="C27" s="104"/>
      <c r="D27" s="104"/>
      <c r="E27" s="104"/>
      <c r="F27" s="104" t="s">
        <v>82</v>
      </c>
      <c r="G27" s="104"/>
      <c r="H27" s="104"/>
      <c r="I27" s="88">
        <v>1100</v>
      </c>
      <c r="K27" s="88">
        <v>1100</v>
      </c>
      <c r="M27" s="88">
        <v>0</v>
      </c>
    </row>
    <row r="28" spans="1:13" ht="15" hidden="1" outlineLevel="1" thickBot="1">
      <c r="A28" s="104"/>
      <c r="B28" s="104"/>
      <c r="C28" s="104"/>
      <c r="D28" s="104"/>
      <c r="E28" s="104"/>
      <c r="F28" s="104" t="s">
        <v>83</v>
      </c>
      <c r="G28" s="104"/>
      <c r="H28" s="104"/>
      <c r="I28" s="105">
        <v>3286.93</v>
      </c>
      <c r="K28" s="105">
        <v>3286.93</v>
      </c>
      <c r="M28" s="105">
        <v>0</v>
      </c>
    </row>
    <row r="29" spans="1:13" collapsed="1">
      <c r="A29" s="104"/>
      <c r="B29" s="104"/>
      <c r="C29" s="104"/>
      <c r="D29" s="104"/>
      <c r="E29" s="104" t="s">
        <v>84</v>
      </c>
      <c r="F29" s="104"/>
      <c r="G29" s="104"/>
      <c r="H29" s="104"/>
      <c r="I29" s="88">
        <v>52181.18</v>
      </c>
      <c r="K29" s="88">
        <f>SUM(K24:K28)</f>
        <v>52181.18</v>
      </c>
      <c r="M29" s="88">
        <f>SUM(M24:M28)</f>
        <v>0</v>
      </c>
    </row>
    <row r="30" spans="1:13" hidden="1" outlineLevel="1">
      <c r="A30" s="104"/>
      <c r="B30" s="104"/>
      <c r="C30" s="104"/>
      <c r="D30" s="104"/>
      <c r="E30" s="104" t="s">
        <v>85</v>
      </c>
      <c r="F30" s="104"/>
      <c r="G30" s="104"/>
      <c r="H30" s="104"/>
      <c r="I30" s="88"/>
      <c r="K30" s="88"/>
      <c r="M30" s="88"/>
    </row>
    <row r="31" spans="1:13" hidden="1" outlineLevel="1">
      <c r="A31" s="104"/>
      <c r="B31" s="104"/>
      <c r="C31" s="104"/>
      <c r="D31" s="104"/>
      <c r="E31" s="104"/>
      <c r="F31" s="104" t="s">
        <v>86</v>
      </c>
      <c r="G31" s="104"/>
      <c r="H31" s="104"/>
      <c r="I31" s="88"/>
      <c r="K31" s="88"/>
      <c r="M31" s="88"/>
    </row>
    <row r="32" spans="1:13" hidden="1" outlineLevel="1">
      <c r="A32" s="104"/>
      <c r="B32" s="104"/>
      <c r="C32" s="104"/>
      <c r="D32" s="104"/>
      <c r="E32" s="104"/>
      <c r="F32" s="104"/>
      <c r="G32" s="104" t="s">
        <v>87</v>
      </c>
      <c r="H32" s="104"/>
      <c r="I32" s="88">
        <v>83677.37</v>
      </c>
      <c r="K32" s="88">
        <v>83677.37</v>
      </c>
      <c r="M32" s="88">
        <v>0</v>
      </c>
    </row>
    <row r="33" spans="1:13" hidden="1" outlineLevel="1">
      <c r="A33" s="104"/>
      <c r="B33" s="104"/>
      <c r="C33" s="104"/>
      <c r="D33" s="104"/>
      <c r="E33" s="104"/>
      <c r="F33" s="104"/>
      <c r="G33" s="104" t="s">
        <v>88</v>
      </c>
      <c r="H33" s="104"/>
      <c r="I33" s="88">
        <v>49369</v>
      </c>
      <c r="K33" s="88">
        <v>49369</v>
      </c>
      <c r="M33" s="88">
        <v>0</v>
      </c>
    </row>
    <row r="34" spans="1:13" ht="15" hidden="1" outlineLevel="1" thickBot="1">
      <c r="A34" s="104"/>
      <c r="B34" s="104"/>
      <c r="C34" s="104"/>
      <c r="D34" s="104"/>
      <c r="E34" s="104"/>
      <c r="F34" s="104"/>
      <c r="G34" s="104" t="s">
        <v>89</v>
      </c>
      <c r="H34" s="104"/>
      <c r="I34" s="105">
        <v>1771</v>
      </c>
      <c r="K34" s="105">
        <v>1771</v>
      </c>
      <c r="M34" s="105">
        <v>0</v>
      </c>
    </row>
    <row r="35" spans="1:13" hidden="1" outlineLevel="1">
      <c r="A35" s="104"/>
      <c r="B35" s="104"/>
      <c r="C35" s="104"/>
      <c r="D35" s="104"/>
      <c r="E35" s="104"/>
      <c r="F35" s="104" t="s">
        <v>90</v>
      </c>
      <c r="G35" s="104"/>
      <c r="H35" s="104"/>
      <c r="I35" s="88">
        <v>134817.37</v>
      </c>
      <c r="K35" s="88">
        <f>SUM(K32:K34)</f>
        <v>134817.37</v>
      </c>
      <c r="M35" s="88">
        <f>SUM(M32:M34)</f>
        <v>0</v>
      </c>
    </row>
    <row r="36" spans="1:13" hidden="1" outlineLevel="1">
      <c r="A36" s="104"/>
      <c r="B36" s="104"/>
      <c r="C36" s="104"/>
      <c r="D36" s="104"/>
      <c r="E36" s="104"/>
      <c r="F36" s="104" t="s">
        <v>91</v>
      </c>
      <c r="G36" s="104"/>
      <c r="H36" s="104"/>
      <c r="I36" s="88"/>
      <c r="K36" s="88"/>
      <c r="M36" s="88"/>
    </row>
    <row r="37" spans="1:13" hidden="1" outlineLevel="1">
      <c r="A37" s="104"/>
      <c r="B37" s="104"/>
      <c r="C37" s="104"/>
      <c r="D37" s="104"/>
      <c r="E37" s="104"/>
      <c r="F37" s="104"/>
      <c r="G37" s="104" t="s">
        <v>92</v>
      </c>
      <c r="H37" s="104"/>
      <c r="I37" s="88">
        <v>11390</v>
      </c>
      <c r="K37" s="88">
        <v>11390</v>
      </c>
      <c r="M37" s="88">
        <v>0</v>
      </c>
    </row>
    <row r="38" spans="1:13" hidden="1" outlineLevel="1">
      <c r="A38" s="104"/>
      <c r="B38" s="104"/>
      <c r="C38" s="104"/>
      <c r="D38" s="104"/>
      <c r="E38" s="104"/>
      <c r="F38" s="104"/>
      <c r="G38" s="104" t="s">
        <v>93</v>
      </c>
      <c r="H38" s="104"/>
      <c r="I38" s="88">
        <v>24815.16</v>
      </c>
      <c r="K38" s="88">
        <v>24815.16</v>
      </c>
      <c r="M38" s="88">
        <v>0</v>
      </c>
    </row>
    <row r="39" spans="1:13" ht="15" hidden="1" outlineLevel="1" thickBot="1">
      <c r="A39" s="104"/>
      <c r="B39" s="104"/>
      <c r="C39" s="104"/>
      <c r="D39" s="104"/>
      <c r="E39" s="104"/>
      <c r="F39" s="104"/>
      <c r="G39" s="104" t="s">
        <v>94</v>
      </c>
      <c r="H39" s="104"/>
      <c r="I39" s="106">
        <v>1733.25</v>
      </c>
      <c r="K39" s="106">
        <v>1733.25</v>
      </c>
      <c r="M39" s="106">
        <v>0</v>
      </c>
    </row>
    <row r="40" spans="1:13" ht="15" hidden="1" outlineLevel="1" thickBot="1">
      <c r="A40" s="104"/>
      <c r="B40" s="104"/>
      <c r="C40" s="104"/>
      <c r="D40" s="104"/>
      <c r="E40" s="104"/>
      <c r="F40" s="104" t="s">
        <v>95</v>
      </c>
      <c r="G40" s="104"/>
      <c r="H40" s="104"/>
      <c r="I40" s="107">
        <v>37938.410000000003</v>
      </c>
      <c r="K40" s="107">
        <f>SUM(K37:K39)</f>
        <v>37938.410000000003</v>
      </c>
      <c r="M40" s="107">
        <f>SUM(M37:M39)</f>
        <v>0</v>
      </c>
    </row>
    <row r="41" spans="1:13" collapsed="1">
      <c r="A41" s="104"/>
      <c r="B41" s="104"/>
      <c r="C41" s="104"/>
      <c r="D41" s="104"/>
      <c r="E41" s="104" t="s">
        <v>96</v>
      </c>
      <c r="F41" s="104"/>
      <c r="G41" s="104"/>
      <c r="H41" s="104"/>
      <c r="I41" s="88">
        <v>172755.78</v>
      </c>
      <c r="K41" s="88">
        <f>+K35+K40</f>
        <v>172755.78</v>
      </c>
      <c r="M41" s="88">
        <f>+M35+M40</f>
        <v>0</v>
      </c>
    </row>
    <row r="42" spans="1:13" hidden="1" outlineLevel="1">
      <c r="A42" s="104"/>
      <c r="B42" s="104"/>
      <c r="C42" s="104"/>
      <c r="D42" s="104"/>
      <c r="E42" s="104" t="s">
        <v>97</v>
      </c>
      <c r="F42" s="104"/>
      <c r="G42" s="104"/>
      <c r="H42" s="104"/>
      <c r="I42" s="88"/>
      <c r="K42" s="88"/>
      <c r="M42" s="88"/>
    </row>
    <row r="43" spans="1:13" hidden="1" outlineLevel="1">
      <c r="A43" s="104"/>
      <c r="B43" s="104"/>
      <c r="C43" s="104"/>
      <c r="D43" s="104"/>
      <c r="E43" s="104"/>
      <c r="F43" s="104" t="s">
        <v>98</v>
      </c>
      <c r="G43" s="104"/>
      <c r="H43" s="104"/>
      <c r="I43" s="88"/>
      <c r="K43" s="88"/>
      <c r="M43" s="88"/>
    </row>
    <row r="44" spans="1:13" hidden="1" outlineLevel="1">
      <c r="A44" s="104"/>
      <c r="B44" s="104"/>
      <c r="C44" s="104"/>
      <c r="D44" s="104"/>
      <c r="E44" s="104"/>
      <c r="F44" s="104"/>
      <c r="G44" s="104" t="s">
        <v>99</v>
      </c>
      <c r="H44" s="104"/>
      <c r="I44" s="88">
        <v>550</v>
      </c>
      <c r="K44" s="88">
        <v>550</v>
      </c>
      <c r="M44" s="88">
        <v>0</v>
      </c>
    </row>
    <row r="45" spans="1:13" hidden="1" outlineLevel="1">
      <c r="A45" s="104"/>
      <c r="B45" s="104"/>
      <c r="C45" s="104"/>
      <c r="D45" s="104"/>
      <c r="E45" s="104"/>
      <c r="F45" s="104"/>
      <c r="G45" s="104" t="s">
        <v>100</v>
      </c>
      <c r="H45" s="104"/>
      <c r="I45" s="88">
        <v>9415</v>
      </c>
      <c r="K45" s="88">
        <v>9415</v>
      </c>
      <c r="M45" s="88">
        <v>0</v>
      </c>
    </row>
    <row r="46" spans="1:13" hidden="1" outlineLevel="1">
      <c r="A46" s="104"/>
      <c r="B46" s="104"/>
      <c r="C46" s="104"/>
      <c r="D46" s="104"/>
      <c r="E46" s="104"/>
      <c r="F46" s="104"/>
      <c r="G46" s="104" t="s">
        <v>101</v>
      </c>
      <c r="H46" s="104"/>
      <c r="I46" s="88">
        <v>8063.96</v>
      </c>
      <c r="K46" s="88">
        <v>8063.96</v>
      </c>
      <c r="M46" s="88">
        <v>0</v>
      </c>
    </row>
    <row r="47" spans="1:13" hidden="1" outlineLevel="1">
      <c r="A47" s="104"/>
      <c r="B47" s="104"/>
      <c r="C47" s="104"/>
      <c r="D47" s="104"/>
      <c r="E47" s="104"/>
      <c r="F47" s="104"/>
      <c r="G47" s="104" t="s">
        <v>102</v>
      </c>
      <c r="H47" s="104"/>
      <c r="I47" s="88">
        <v>81499.58</v>
      </c>
      <c r="K47" s="88">
        <v>81499.58</v>
      </c>
      <c r="M47" s="88">
        <v>0</v>
      </c>
    </row>
    <row r="48" spans="1:13" ht="15" hidden="1" outlineLevel="1" thickBot="1">
      <c r="A48" s="104"/>
      <c r="B48" s="104"/>
      <c r="C48" s="104"/>
      <c r="D48" s="104"/>
      <c r="E48" s="104"/>
      <c r="F48" s="104"/>
      <c r="G48" s="104" t="s">
        <v>103</v>
      </c>
      <c r="H48" s="104"/>
      <c r="I48" s="105">
        <v>-13799.64</v>
      </c>
      <c r="K48" s="105">
        <v>-13799.64</v>
      </c>
      <c r="M48" s="105">
        <v>0</v>
      </c>
    </row>
    <row r="49" spans="1:13" hidden="1" outlineLevel="1">
      <c r="A49" s="104"/>
      <c r="B49" s="104"/>
      <c r="C49" s="104"/>
      <c r="D49" s="104"/>
      <c r="E49" s="104"/>
      <c r="F49" s="104" t="s">
        <v>104</v>
      </c>
      <c r="G49" s="104"/>
      <c r="H49" s="104"/>
      <c r="I49" s="88">
        <v>85728.9</v>
      </c>
      <c r="K49" s="88">
        <f>SUM(K44:K48)</f>
        <v>85728.900000000009</v>
      </c>
      <c r="M49" s="88">
        <f>SUM(M44:M48)</f>
        <v>0</v>
      </c>
    </row>
    <row r="50" spans="1:13" hidden="1" outlineLevel="1">
      <c r="A50" s="104"/>
      <c r="B50" s="104"/>
      <c r="C50" s="104"/>
      <c r="D50" s="104"/>
      <c r="E50" s="104"/>
      <c r="F50" s="104" t="s">
        <v>105</v>
      </c>
      <c r="G50" s="104"/>
      <c r="H50" s="104"/>
      <c r="I50" s="88"/>
      <c r="K50" s="88"/>
      <c r="M50" s="88"/>
    </row>
    <row r="51" spans="1:13" hidden="1" outlineLevel="1">
      <c r="A51" s="104"/>
      <c r="B51" s="104"/>
      <c r="C51" s="104"/>
      <c r="D51" s="104"/>
      <c r="E51" s="104"/>
      <c r="F51" s="104"/>
      <c r="G51" s="104" t="s">
        <v>106</v>
      </c>
      <c r="H51" s="104"/>
      <c r="I51" s="88">
        <v>23934.28</v>
      </c>
      <c r="K51" s="88">
        <v>23934.28</v>
      </c>
      <c r="M51" s="88">
        <v>0</v>
      </c>
    </row>
    <row r="52" spans="1:13" ht="15" hidden="1" outlineLevel="1" thickBot="1">
      <c r="A52" s="104"/>
      <c r="B52" s="104"/>
      <c r="C52" s="104"/>
      <c r="D52" s="104"/>
      <c r="E52" s="104"/>
      <c r="F52" s="104"/>
      <c r="G52" s="104" t="s">
        <v>107</v>
      </c>
      <c r="H52" s="104"/>
      <c r="I52" s="106">
        <v>-4292.3900000000003</v>
      </c>
      <c r="K52" s="106">
        <v>-4292.3900000000003</v>
      </c>
      <c r="M52" s="106">
        <v>0</v>
      </c>
    </row>
    <row r="53" spans="1:13" ht="15" hidden="1" outlineLevel="1" thickBot="1">
      <c r="A53" s="104"/>
      <c r="B53" s="104"/>
      <c r="C53" s="104"/>
      <c r="D53" s="104"/>
      <c r="E53" s="104"/>
      <c r="F53" s="104" t="s">
        <v>108</v>
      </c>
      <c r="G53" s="104"/>
      <c r="H53" s="104"/>
      <c r="I53" s="107">
        <v>19641.89</v>
      </c>
      <c r="K53" s="107">
        <f>SUM(K51:K52)</f>
        <v>19641.89</v>
      </c>
      <c r="M53" s="107">
        <f>SUM(M51:M52)</f>
        <v>0</v>
      </c>
    </row>
    <row r="54" spans="1:13" collapsed="1">
      <c r="A54" s="104"/>
      <c r="B54" s="104"/>
      <c r="C54" s="104"/>
      <c r="D54" s="104"/>
      <c r="E54" s="104" t="s">
        <v>109</v>
      </c>
      <c r="F54" s="104"/>
      <c r="G54" s="104"/>
      <c r="H54" s="104"/>
      <c r="I54" s="88">
        <v>105370.79</v>
      </c>
      <c r="K54" s="88">
        <f>+K49+K53</f>
        <v>105370.79000000001</v>
      </c>
      <c r="M54" s="88">
        <f>+M49+M53</f>
        <v>0</v>
      </c>
    </row>
    <row r="55" spans="1:13">
      <c r="A55" s="104"/>
      <c r="B55" s="104"/>
      <c r="C55" s="104"/>
      <c r="D55" s="104"/>
      <c r="E55" s="104" t="s">
        <v>277</v>
      </c>
      <c r="F55" s="104"/>
      <c r="G55" s="104"/>
      <c r="H55" s="104"/>
      <c r="I55" s="106">
        <v>52.05</v>
      </c>
      <c r="J55" s="117"/>
      <c r="K55" s="106">
        <v>52.05</v>
      </c>
      <c r="L55" s="117"/>
      <c r="M55" s="106">
        <v>0</v>
      </c>
    </row>
    <row r="56" spans="1:13" hidden="1" outlineLevel="1">
      <c r="A56" s="104"/>
      <c r="B56" s="104"/>
      <c r="C56" s="104"/>
      <c r="D56" s="104"/>
      <c r="E56" s="104" t="s">
        <v>111</v>
      </c>
      <c r="F56" s="104"/>
      <c r="G56" s="104"/>
      <c r="H56" s="104"/>
      <c r="I56" s="88"/>
      <c r="K56" s="88"/>
      <c r="M56" s="88"/>
    </row>
    <row r="57" spans="1:13" hidden="1" outlineLevel="1">
      <c r="A57" s="104"/>
      <c r="B57" s="104"/>
      <c r="C57" s="104"/>
      <c r="D57" s="104"/>
      <c r="E57" s="104"/>
      <c r="F57" s="104" t="s">
        <v>112</v>
      </c>
      <c r="G57" s="104"/>
      <c r="H57" s="104"/>
      <c r="I57" s="88">
        <v>114345.34</v>
      </c>
      <c r="K57" s="88">
        <v>114345.34</v>
      </c>
      <c r="M57" s="88">
        <v>0</v>
      </c>
    </row>
    <row r="58" spans="1:13" hidden="1" outlineLevel="1">
      <c r="A58" s="104"/>
      <c r="B58" s="104"/>
      <c r="C58" s="104"/>
      <c r="D58" s="104"/>
      <c r="E58" s="104"/>
      <c r="F58" s="104" t="s">
        <v>113</v>
      </c>
      <c r="G58" s="104"/>
      <c r="H58" s="104"/>
      <c r="I58" s="88">
        <v>20823.22</v>
      </c>
      <c r="K58" s="88">
        <v>20823.22</v>
      </c>
      <c r="M58" s="88">
        <v>0</v>
      </c>
    </row>
    <row r="59" spans="1:13" hidden="1" outlineLevel="1">
      <c r="A59" s="104"/>
      <c r="B59" s="104"/>
      <c r="C59" s="104"/>
      <c r="D59" s="104"/>
      <c r="E59" s="104"/>
      <c r="F59" s="104" t="s">
        <v>114</v>
      </c>
      <c r="G59" s="104"/>
      <c r="H59" s="104"/>
      <c r="I59" s="88">
        <v>19239.28</v>
      </c>
      <c r="K59" s="88">
        <v>19239.28</v>
      </c>
      <c r="M59" s="88">
        <v>0</v>
      </c>
    </row>
    <row r="60" spans="1:13" hidden="1" outlineLevel="1">
      <c r="A60" s="104"/>
      <c r="B60" s="104"/>
      <c r="C60" s="104"/>
      <c r="D60" s="104"/>
      <c r="E60" s="104"/>
      <c r="F60" s="104" t="s">
        <v>115</v>
      </c>
      <c r="G60" s="104"/>
      <c r="H60" s="104"/>
      <c r="I60" s="106">
        <v>370</v>
      </c>
      <c r="K60" s="106">
        <v>370</v>
      </c>
      <c r="M60" s="106">
        <v>0</v>
      </c>
    </row>
    <row r="61" spans="1:13" ht="15" collapsed="1" thickBot="1">
      <c r="A61" s="104"/>
      <c r="B61" s="104"/>
      <c r="C61" s="104"/>
      <c r="D61" s="104"/>
      <c r="E61" s="104" t="s">
        <v>116</v>
      </c>
      <c r="F61" s="104"/>
      <c r="G61" s="104"/>
      <c r="H61" s="104"/>
      <c r="I61" s="105">
        <v>154777.84</v>
      </c>
      <c r="J61" s="117"/>
      <c r="K61" s="105">
        <f>SUM(K57:K60)</f>
        <v>154777.84</v>
      </c>
      <c r="L61" s="117"/>
      <c r="M61" s="105">
        <f>SUM(M57:M60)</f>
        <v>0</v>
      </c>
    </row>
    <row r="62" spans="1:13" ht="15" thickBot="1">
      <c r="A62" s="104"/>
      <c r="B62" s="104"/>
      <c r="C62" s="104"/>
      <c r="D62" s="104" t="s">
        <v>117</v>
      </c>
      <c r="E62" s="104"/>
      <c r="F62" s="104"/>
      <c r="G62" s="104"/>
      <c r="H62" s="104"/>
      <c r="I62" s="88">
        <f>+I10+I17+I22+I29+I41+I54+I55+I61</f>
        <v>981780.76000000013</v>
      </c>
      <c r="K62" s="88">
        <f>+K10+K17+K22+K29+K41+K54+K55+K61</f>
        <v>954635.54</v>
      </c>
      <c r="M62" s="88">
        <f>+M10+M17+M22+M29+M41+M54+M55+M61</f>
        <v>27145.22</v>
      </c>
    </row>
    <row r="63" spans="1:13" hidden="1" outlineLevel="1">
      <c r="A63" s="104"/>
      <c r="B63" s="104"/>
      <c r="C63" s="104"/>
      <c r="D63" s="104" t="s">
        <v>118</v>
      </c>
      <c r="E63" s="104"/>
      <c r="F63" s="104"/>
      <c r="G63" s="104"/>
      <c r="H63" s="104"/>
      <c r="I63" s="88"/>
      <c r="K63" s="88"/>
      <c r="M63" s="88"/>
    </row>
    <row r="64" spans="1:13" hidden="1" outlineLevel="1">
      <c r="A64" s="104"/>
      <c r="B64" s="104"/>
      <c r="C64" s="104"/>
      <c r="D64" s="104"/>
      <c r="E64" s="104" t="s">
        <v>119</v>
      </c>
      <c r="F64" s="104"/>
      <c r="G64" s="104"/>
      <c r="H64" s="104"/>
      <c r="I64" s="88">
        <v>3997.5</v>
      </c>
      <c r="K64" s="88">
        <v>3997.5</v>
      </c>
      <c r="M64" s="88">
        <v>0</v>
      </c>
    </row>
    <row r="65" spans="1:13" hidden="1" outlineLevel="1">
      <c r="A65" s="104"/>
      <c r="B65" s="104"/>
      <c r="C65" s="104"/>
      <c r="D65" s="104"/>
      <c r="E65" s="104" t="s">
        <v>120</v>
      </c>
      <c r="F65" s="104"/>
      <c r="G65" s="104"/>
      <c r="H65" s="104"/>
      <c r="I65" s="88">
        <v>67089.990000000005</v>
      </c>
      <c r="K65" s="88">
        <v>67089.990000000005</v>
      </c>
      <c r="M65" s="88">
        <v>0</v>
      </c>
    </row>
    <row r="66" spans="1:13" hidden="1" outlineLevel="1">
      <c r="A66" s="104"/>
      <c r="B66" s="104"/>
      <c r="C66" s="104"/>
      <c r="D66" s="104"/>
      <c r="E66" s="104" t="s">
        <v>121</v>
      </c>
      <c r="F66" s="104"/>
      <c r="G66" s="104"/>
      <c r="H66" s="104"/>
      <c r="I66" s="88">
        <v>20057.150000000001</v>
      </c>
      <c r="K66" s="88">
        <v>20057.149999999998</v>
      </c>
      <c r="M66" s="88">
        <v>0</v>
      </c>
    </row>
    <row r="67" spans="1:13" hidden="1" outlineLevel="1">
      <c r="A67" s="104"/>
      <c r="B67" s="104"/>
      <c r="C67" s="104"/>
      <c r="D67" s="104"/>
      <c r="E67" s="104" t="s">
        <v>122</v>
      </c>
      <c r="F67" s="104"/>
      <c r="G67" s="104"/>
      <c r="H67" s="104"/>
      <c r="I67" s="88">
        <v>8885.06</v>
      </c>
      <c r="K67" s="88">
        <v>8885.06</v>
      </c>
      <c r="M67" s="88">
        <v>0</v>
      </c>
    </row>
    <row r="68" spans="1:13" hidden="1" outlineLevel="1">
      <c r="A68" s="104"/>
      <c r="B68" s="104"/>
      <c r="C68" s="104"/>
      <c r="D68" s="104"/>
      <c r="E68" s="104" t="s">
        <v>123</v>
      </c>
      <c r="F68" s="104"/>
      <c r="G68" s="104"/>
      <c r="H68" s="104"/>
      <c r="I68" s="88">
        <v>198.35</v>
      </c>
      <c r="K68" s="88">
        <v>198.35</v>
      </c>
      <c r="M68" s="88">
        <v>0</v>
      </c>
    </row>
    <row r="69" spans="1:13" ht="15" hidden="1" outlineLevel="1" thickBot="1">
      <c r="A69" s="104"/>
      <c r="B69" s="104"/>
      <c r="C69" s="104"/>
      <c r="D69" s="104"/>
      <c r="E69" s="104" t="s">
        <v>124</v>
      </c>
      <c r="F69" s="104"/>
      <c r="G69" s="104"/>
      <c r="H69" s="104"/>
      <c r="I69" s="106">
        <v>650.30999999999995</v>
      </c>
      <c r="K69" s="106">
        <v>650.30999999999995</v>
      </c>
      <c r="M69" s="106">
        <v>0</v>
      </c>
    </row>
    <row r="70" spans="1:13" ht="15" collapsed="1" thickBot="1">
      <c r="A70" s="104"/>
      <c r="B70" s="104"/>
      <c r="C70" s="104"/>
      <c r="D70" s="104" t="s">
        <v>125</v>
      </c>
      <c r="E70" s="104"/>
      <c r="F70" s="104"/>
      <c r="G70" s="104"/>
      <c r="H70" s="104"/>
      <c r="I70" s="107">
        <f>SUM(I64:I69)</f>
        <v>100878.36000000002</v>
      </c>
      <c r="K70" s="107">
        <f>SUM(K64:K69)</f>
        <v>100878.36</v>
      </c>
      <c r="M70" s="107">
        <f>SUM(M64:M69)</f>
        <v>0</v>
      </c>
    </row>
    <row r="71" spans="1:13">
      <c r="A71" s="104"/>
      <c r="B71" s="104"/>
      <c r="C71" s="104" t="s">
        <v>126</v>
      </c>
      <c r="D71" s="104"/>
      <c r="E71" s="104"/>
      <c r="F71" s="104"/>
      <c r="G71" s="104"/>
      <c r="H71" s="104"/>
      <c r="I71" s="88">
        <f>+I62-I70</f>
        <v>880902.40000000014</v>
      </c>
      <c r="K71" s="88">
        <f>+K62-K70</f>
        <v>853757.18</v>
      </c>
      <c r="M71" s="88">
        <f>+M62-M70</f>
        <v>27145.22</v>
      </c>
    </row>
    <row r="72" spans="1:13">
      <c r="A72" s="104"/>
      <c r="B72" s="104"/>
      <c r="C72" s="104"/>
      <c r="D72" s="104" t="s">
        <v>127</v>
      </c>
      <c r="E72" s="104"/>
      <c r="F72" s="104"/>
      <c r="G72" s="104"/>
      <c r="H72" s="104"/>
      <c r="I72" s="88"/>
      <c r="K72" s="88"/>
      <c r="M72" s="88"/>
    </row>
    <row r="73" spans="1:13" hidden="1" outlineLevel="1">
      <c r="A73" s="104"/>
      <c r="B73" s="104"/>
      <c r="C73" s="104"/>
      <c r="D73" s="104"/>
      <c r="E73" s="104" t="s">
        <v>128</v>
      </c>
      <c r="F73" s="104"/>
      <c r="G73" s="104"/>
      <c r="H73" s="104"/>
      <c r="I73" s="88"/>
      <c r="K73" s="88"/>
      <c r="M73" s="88"/>
    </row>
    <row r="74" spans="1:13" hidden="1" outlineLevel="1">
      <c r="A74" s="104"/>
      <c r="B74" s="104"/>
      <c r="C74" s="104"/>
      <c r="D74" s="104"/>
      <c r="E74" s="104"/>
      <c r="F74" s="104" t="s">
        <v>129</v>
      </c>
      <c r="G74" s="104"/>
      <c r="H74" s="104"/>
      <c r="I74" s="88">
        <v>383511.33</v>
      </c>
      <c r="K74" s="88">
        <v>335998.01999999996</v>
      </c>
      <c r="M74" s="88">
        <v>47513.31</v>
      </c>
    </row>
    <row r="75" spans="1:13" hidden="1" outlineLevel="1">
      <c r="A75" s="104"/>
      <c r="B75" s="104"/>
      <c r="C75" s="104"/>
      <c r="D75" s="104"/>
      <c r="E75" s="104"/>
      <c r="F75" s="104" t="s">
        <v>130</v>
      </c>
      <c r="G75" s="104"/>
      <c r="H75" s="104"/>
      <c r="I75" s="88">
        <v>16863.8</v>
      </c>
      <c r="K75" s="88">
        <v>14823.310000000001</v>
      </c>
      <c r="M75" s="88">
        <v>2040.49</v>
      </c>
    </row>
    <row r="76" spans="1:13" hidden="1" outlineLevel="1">
      <c r="A76" s="104"/>
      <c r="B76" s="104"/>
      <c r="C76" s="104"/>
      <c r="D76" s="104"/>
      <c r="E76" s="104"/>
      <c r="F76" s="104" t="s">
        <v>131</v>
      </c>
      <c r="G76" s="104"/>
      <c r="H76" s="104"/>
      <c r="I76" s="88">
        <v>26182.35</v>
      </c>
      <c r="K76" s="88">
        <v>22929.49</v>
      </c>
      <c r="M76" s="88">
        <v>3252.86</v>
      </c>
    </row>
    <row r="77" spans="1:13" hidden="1" outlineLevel="1">
      <c r="A77" s="104"/>
      <c r="B77" s="104"/>
      <c r="C77" s="104"/>
      <c r="D77" s="104"/>
      <c r="E77" s="104"/>
      <c r="F77" s="104" t="s">
        <v>132</v>
      </c>
      <c r="G77" s="104"/>
      <c r="H77" s="104"/>
      <c r="I77" s="88">
        <v>3553.01</v>
      </c>
      <c r="K77" s="88">
        <v>3123.1099999999997</v>
      </c>
      <c r="M77" s="88">
        <v>429.9</v>
      </c>
    </row>
    <row r="78" spans="1:13" hidden="1" outlineLevel="1">
      <c r="A78" s="104"/>
      <c r="B78" s="104"/>
      <c r="C78" s="104"/>
      <c r="D78" s="104"/>
      <c r="E78" s="104"/>
      <c r="F78" s="104" t="s">
        <v>133</v>
      </c>
      <c r="G78" s="104"/>
      <c r="H78" s="104"/>
      <c r="I78" s="88">
        <v>364.5</v>
      </c>
      <c r="K78" s="88">
        <v>320.39999999999998</v>
      </c>
      <c r="M78" s="88">
        <v>44.1</v>
      </c>
    </row>
    <row r="79" spans="1:13" ht="15" hidden="1" outlineLevel="1" thickBot="1">
      <c r="A79" s="104"/>
      <c r="B79" s="104"/>
      <c r="C79" s="104"/>
      <c r="D79" s="104"/>
      <c r="E79" s="104"/>
      <c r="F79" s="104" t="s">
        <v>273</v>
      </c>
      <c r="G79" s="104"/>
      <c r="H79" s="104"/>
      <c r="I79" s="105">
        <v>-0.01</v>
      </c>
      <c r="K79" s="105">
        <v>-0.01</v>
      </c>
      <c r="M79" s="105">
        <v>0</v>
      </c>
    </row>
    <row r="80" spans="1:13" collapsed="1">
      <c r="A80" s="104"/>
      <c r="B80" s="104"/>
      <c r="C80" s="104"/>
      <c r="D80" s="104"/>
      <c r="E80" s="104" t="s">
        <v>134</v>
      </c>
      <c r="F80" s="104"/>
      <c r="G80" s="104"/>
      <c r="H80" s="104"/>
      <c r="I80" s="88">
        <v>430474.98</v>
      </c>
      <c r="K80" s="88">
        <f>SUM(K74:K79)</f>
        <v>377194.31999999995</v>
      </c>
      <c r="M80" s="88">
        <f>SUM(M74:M79)</f>
        <v>53280.659999999996</v>
      </c>
    </row>
    <row r="81" spans="1:13" hidden="1" outlineLevel="1">
      <c r="A81" s="104"/>
      <c r="B81" s="104"/>
      <c r="C81" s="104"/>
      <c r="D81" s="104"/>
      <c r="E81" s="104" t="s">
        <v>135</v>
      </c>
      <c r="F81" s="104"/>
      <c r="G81" s="104"/>
      <c r="H81" s="104"/>
      <c r="I81" s="88"/>
      <c r="K81" s="88"/>
      <c r="M81" s="88"/>
    </row>
    <row r="82" spans="1:13" hidden="1" outlineLevel="1">
      <c r="A82" s="104"/>
      <c r="B82" s="104"/>
      <c r="C82" s="104"/>
      <c r="D82" s="104"/>
      <c r="E82" s="104"/>
      <c r="F82" s="104" t="s">
        <v>136</v>
      </c>
      <c r="G82" s="104"/>
      <c r="H82" s="104"/>
      <c r="I82" s="88">
        <v>11960</v>
      </c>
      <c r="K82" s="88">
        <v>11960</v>
      </c>
      <c r="M82" s="88">
        <v>0</v>
      </c>
    </row>
    <row r="83" spans="1:13" hidden="1" outlineLevel="1">
      <c r="A83" s="104"/>
      <c r="B83" s="104"/>
      <c r="C83" s="104"/>
      <c r="D83" s="104"/>
      <c r="E83" s="104"/>
      <c r="F83" s="104" t="s">
        <v>137</v>
      </c>
      <c r="G83" s="104"/>
      <c r="H83" s="104"/>
      <c r="I83" s="88">
        <v>3787.5</v>
      </c>
      <c r="K83" s="88">
        <v>3787.5</v>
      </c>
      <c r="M83" s="88">
        <v>0</v>
      </c>
    </row>
    <row r="84" spans="1:13" hidden="1" outlineLevel="1">
      <c r="A84" s="104"/>
      <c r="B84" s="104"/>
      <c r="C84" s="104"/>
      <c r="D84" s="104"/>
      <c r="E84" s="104"/>
      <c r="F84" s="104" t="s">
        <v>138</v>
      </c>
      <c r="G84" s="104"/>
      <c r="H84" s="104"/>
      <c r="I84" s="88">
        <v>1761</v>
      </c>
      <c r="K84" s="88">
        <v>1547.89</v>
      </c>
      <c r="M84" s="88">
        <v>213.11</v>
      </c>
    </row>
    <row r="85" spans="1:13" hidden="1" outlineLevel="1">
      <c r="A85" s="104"/>
      <c r="B85" s="104"/>
      <c r="C85" s="104"/>
      <c r="D85" s="104"/>
      <c r="E85" s="104"/>
      <c r="F85" s="104" t="s">
        <v>139</v>
      </c>
      <c r="G85" s="104"/>
      <c r="H85" s="104"/>
      <c r="I85" s="88">
        <v>4601.1499999999996</v>
      </c>
      <c r="K85" s="88">
        <v>4338.5</v>
      </c>
      <c r="M85" s="88">
        <v>262.64999999999998</v>
      </c>
    </row>
    <row r="86" spans="1:13" hidden="1" outlineLevel="1">
      <c r="A86" s="104"/>
      <c r="B86" s="104"/>
      <c r="C86" s="104"/>
      <c r="D86" s="104"/>
      <c r="E86" s="104"/>
      <c r="F86" s="104" t="s">
        <v>140</v>
      </c>
      <c r="G86" s="104"/>
      <c r="H86" s="104"/>
      <c r="I86" s="88">
        <v>8631.09</v>
      </c>
      <c r="K86" s="88">
        <v>8631.09</v>
      </c>
      <c r="M86" s="88">
        <v>0</v>
      </c>
    </row>
    <row r="87" spans="1:13" ht="15" hidden="1" outlineLevel="1" thickBot="1">
      <c r="A87" s="104"/>
      <c r="B87" s="104"/>
      <c r="C87" s="104"/>
      <c r="D87" s="104"/>
      <c r="E87" s="104"/>
      <c r="F87" s="104" t="s">
        <v>141</v>
      </c>
      <c r="G87" s="104"/>
      <c r="H87" s="104"/>
      <c r="I87" s="105">
        <v>21504.720000000001</v>
      </c>
      <c r="K87" s="105">
        <v>5809.6299999999992</v>
      </c>
      <c r="M87" s="105">
        <v>15695.09</v>
      </c>
    </row>
    <row r="88" spans="1:13" collapsed="1">
      <c r="A88" s="104"/>
      <c r="B88" s="104"/>
      <c r="C88" s="104"/>
      <c r="D88" s="104"/>
      <c r="E88" s="104" t="s">
        <v>142</v>
      </c>
      <c r="F88" s="104"/>
      <c r="G88" s="104"/>
      <c r="H88" s="104"/>
      <c r="I88" s="88">
        <f>SUM(I82:I87)</f>
        <v>52245.460000000006</v>
      </c>
      <c r="K88" s="88">
        <f>SUM(K82:K87)</f>
        <v>36074.61</v>
      </c>
      <c r="M88" s="88">
        <f>SUM(M82:M87)</f>
        <v>16170.85</v>
      </c>
    </row>
    <row r="89" spans="1:13" hidden="1" outlineLevel="1">
      <c r="A89" s="104"/>
      <c r="B89" s="104"/>
      <c r="C89" s="104"/>
      <c r="D89" s="104"/>
      <c r="E89" s="104" t="s">
        <v>143</v>
      </c>
      <c r="F89" s="104"/>
      <c r="G89" s="104"/>
      <c r="H89" s="104"/>
      <c r="I89" s="88"/>
      <c r="K89" s="88"/>
      <c r="M89" s="88"/>
    </row>
    <row r="90" spans="1:13" hidden="1" outlineLevel="1">
      <c r="A90" s="104"/>
      <c r="B90" s="104"/>
      <c r="C90" s="104"/>
      <c r="D90" s="104"/>
      <c r="E90" s="104"/>
      <c r="F90" s="104" t="s">
        <v>144</v>
      </c>
      <c r="G90" s="104"/>
      <c r="H90" s="104"/>
      <c r="I90" s="88">
        <v>7322.49</v>
      </c>
      <c r="K90" s="88">
        <v>7322.49</v>
      </c>
      <c r="M90" s="88">
        <v>0</v>
      </c>
    </row>
    <row r="91" spans="1:13" hidden="1" outlineLevel="1">
      <c r="A91" s="104"/>
      <c r="B91" s="104"/>
      <c r="C91" s="104"/>
      <c r="D91" s="104"/>
      <c r="E91" s="104"/>
      <c r="F91" s="104" t="s">
        <v>145</v>
      </c>
      <c r="G91" s="104"/>
      <c r="H91" s="104"/>
      <c r="I91" s="88">
        <v>2862.26</v>
      </c>
      <c r="K91" s="88">
        <v>2862.26</v>
      </c>
      <c r="M91" s="88">
        <v>0</v>
      </c>
    </row>
    <row r="92" spans="1:13" hidden="1" outlineLevel="1">
      <c r="A92" s="104"/>
      <c r="B92" s="104"/>
      <c r="C92" s="104"/>
      <c r="D92" s="104"/>
      <c r="E92" s="104"/>
      <c r="F92" s="104" t="s">
        <v>146</v>
      </c>
      <c r="G92" s="104"/>
      <c r="H92" s="104"/>
      <c r="I92" s="88">
        <v>106</v>
      </c>
      <c r="K92" s="88">
        <v>106</v>
      </c>
      <c r="M92" s="88">
        <v>0</v>
      </c>
    </row>
    <row r="93" spans="1:13" hidden="1" outlineLevel="1">
      <c r="A93" s="104"/>
      <c r="B93" s="104"/>
      <c r="C93" s="104"/>
      <c r="D93" s="104"/>
      <c r="E93" s="104"/>
      <c r="F93" s="104" t="s">
        <v>147</v>
      </c>
      <c r="G93" s="104"/>
      <c r="H93" s="104"/>
      <c r="I93" s="88">
        <v>16500</v>
      </c>
      <c r="K93" s="88">
        <v>16500</v>
      </c>
      <c r="M93" s="88">
        <v>0</v>
      </c>
    </row>
    <row r="94" spans="1:13" hidden="1" outlineLevel="1">
      <c r="A94" s="104"/>
      <c r="B94" s="104"/>
      <c r="C94" s="104"/>
      <c r="D94" s="104"/>
      <c r="E94" s="104"/>
      <c r="F94" s="104" t="s">
        <v>148</v>
      </c>
      <c r="G94" s="104"/>
      <c r="H94" s="104"/>
      <c r="I94" s="88">
        <v>64641.9</v>
      </c>
      <c r="K94" s="88">
        <v>64641.9</v>
      </c>
      <c r="M94" s="88">
        <v>0</v>
      </c>
    </row>
    <row r="95" spans="1:13" ht="15" hidden="1" outlineLevel="1" thickBot="1">
      <c r="A95" s="104"/>
      <c r="B95" s="104"/>
      <c r="C95" s="104"/>
      <c r="D95" s="104"/>
      <c r="E95" s="104"/>
      <c r="F95" s="104" t="s">
        <v>149</v>
      </c>
      <c r="G95" s="104"/>
      <c r="H95" s="104"/>
      <c r="I95" s="105">
        <v>2250</v>
      </c>
      <c r="K95" s="105">
        <v>2250</v>
      </c>
      <c r="M95" s="105">
        <v>0</v>
      </c>
    </row>
    <row r="96" spans="1:13" collapsed="1">
      <c r="A96" s="104"/>
      <c r="B96" s="104"/>
      <c r="C96" s="104"/>
      <c r="D96" s="104"/>
      <c r="E96" s="104" t="s">
        <v>150</v>
      </c>
      <c r="F96" s="104"/>
      <c r="G96" s="104"/>
      <c r="H96" s="104"/>
      <c r="I96" s="88">
        <f>SUM(I90:I95)</f>
        <v>93682.65</v>
      </c>
      <c r="K96" s="88">
        <f>SUM(K90:K95)</f>
        <v>93682.65</v>
      </c>
      <c r="M96" s="88">
        <f>SUM(M90:M95)</f>
        <v>0</v>
      </c>
    </row>
    <row r="97" spans="1:13" hidden="1" outlineLevel="1">
      <c r="A97" s="104"/>
      <c r="B97" s="104"/>
      <c r="C97" s="104"/>
      <c r="D97" s="104"/>
      <c r="E97" s="104" t="s">
        <v>151</v>
      </c>
      <c r="F97" s="104"/>
      <c r="G97" s="104"/>
      <c r="H97" s="104"/>
      <c r="I97" s="88"/>
      <c r="K97" s="88"/>
      <c r="M97" s="88"/>
    </row>
    <row r="98" spans="1:13" hidden="1" outlineLevel="1">
      <c r="A98" s="104"/>
      <c r="B98" s="104"/>
      <c r="C98" s="104"/>
      <c r="D98" s="104"/>
      <c r="E98" s="104"/>
      <c r="F98" s="104" t="s">
        <v>152</v>
      </c>
      <c r="G98" s="104"/>
      <c r="H98" s="104"/>
      <c r="I98" s="88">
        <v>50</v>
      </c>
      <c r="K98" s="88">
        <v>50</v>
      </c>
      <c r="M98" s="88">
        <v>0</v>
      </c>
    </row>
    <row r="99" spans="1:13" hidden="1" outlineLevel="1">
      <c r="A99" s="104"/>
      <c r="B99" s="104"/>
      <c r="C99" s="104"/>
      <c r="D99" s="104"/>
      <c r="E99" s="104"/>
      <c r="F99" s="104" t="s">
        <v>153</v>
      </c>
      <c r="G99" s="104"/>
      <c r="H99" s="104"/>
      <c r="I99" s="88">
        <v>14810.44</v>
      </c>
      <c r="K99" s="88">
        <v>14765.07</v>
      </c>
      <c r="M99" s="88">
        <v>45.37</v>
      </c>
    </row>
    <row r="100" spans="1:13" hidden="1" outlineLevel="1">
      <c r="A100" s="104"/>
      <c r="B100" s="104"/>
      <c r="C100" s="104"/>
      <c r="D100" s="104"/>
      <c r="E100" s="104"/>
      <c r="F100" s="104" t="s">
        <v>154</v>
      </c>
      <c r="G100" s="104"/>
      <c r="H100" s="104"/>
      <c r="I100" s="88">
        <v>2480.46</v>
      </c>
      <c r="K100" s="88">
        <v>2480.46</v>
      </c>
      <c r="M100" s="88">
        <v>0</v>
      </c>
    </row>
    <row r="101" spans="1:13" hidden="1" outlineLevel="1">
      <c r="A101" s="104"/>
      <c r="B101" s="104"/>
      <c r="C101" s="104"/>
      <c r="D101" s="104"/>
      <c r="E101" s="104"/>
      <c r="F101" s="104" t="s">
        <v>155</v>
      </c>
      <c r="G101" s="104"/>
      <c r="H101" s="104"/>
      <c r="I101" s="88">
        <v>19743</v>
      </c>
      <c r="K101" s="88">
        <v>19290.189999999999</v>
      </c>
      <c r="M101" s="88">
        <v>452.81</v>
      </c>
    </row>
    <row r="102" spans="1:13" hidden="1" outlineLevel="1">
      <c r="A102" s="104"/>
      <c r="B102" s="104"/>
      <c r="C102" s="104"/>
      <c r="D102" s="104"/>
      <c r="E102" s="104"/>
      <c r="F102" s="104" t="s">
        <v>157</v>
      </c>
      <c r="G102" s="104"/>
      <c r="H102" s="104"/>
      <c r="I102" s="88">
        <v>12710.09</v>
      </c>
      <c r="K102" s="88">
        <v>12710.09</v>
      </c>
      <c r="M102" s="88">
        <v>0</v>
      </c>
    </row>
    <row r="103" spans="1:13" hidden="1" outlineLevel="1">
      <c r="A103" s="104"/>
      <c r="B103" s="104"/>
      <c r="C103" s="104"/>
      <c r="D103" s="104"/>
      <c r="E103" s="104"/>
      <c r="F103" s="104" t="s">
        <v>158</v>
      </c>
      <c r="G103" s="104"/>
      <c r="H103" s="104"/>
      <c r="I103" s="88">
        <v>1278.26</v>
      </c>
      <c r="K103" s="88">
        <v>1278.26</v>
      </c>
      <c r="M103" s="88">
        <v>0</v>
      </c>
    </row>
    <row r="104" spans="1:13" hidden="1" outlineLevel="1">
      <c r="A104" s="104"/>
      <c r="B104" s="104"/>
      <c r="C104" s="104"/>
      <c r="D104" s="104"/>
      <c r="E104" s="104"/>
      <c r="F104" s="104" t="s">
        <v>159</v>
      </c>
      <c r="G104" s="104"/>
      <c r="H104" s="104"/>
      <c r="I104" s="88">
        <v>9953.27</v>
      </c>
      <c r="K104" s="88">
        <v>570.63000000000011</v>
      </c>
      <c r="M104" s="88">
        <v>9382.64</v>
      </c>
    </row>
    <row r="105" spans="1:13" hidden="1" outlineLevel="1">
      <c r="A105" s="104"/>
      <c r="B105" s="104"/>
      <c r="C105" s="104"/>
      <c r="D105" s="104"/>
      <c r="E105" s="104"/>
      <c r="F105" s="104" t="s">
        <v>160</v>
      </c>
      <c r="G105" s="104"/>
      <c r="H105" s="104"/>
      <c r="I105" s="88">
        <v>37040.32</v>
      </c>
      <c r="K105" s="88">
        <v>37040.32</v>
      </c>
      <c r="M105" s="88">
        <v>0</v>
      </c>
    </row>
    <row r="106" spans="1:13" hidden="1" outlineLevel="1">
      <c r="A106" s="104"/>
      <c r="B106" s="104"/>
      <c r="C106" s="104"/>
      <c r="D106" s="104"/>
      <c r="E106" s="104"/>
      <c r="F106" s="104" t="s">
        <v>161</v>
      </c>
      <c r="G106" s="104"/>
      <c r="H106" s="104"/>
      <c r="I106" s="88">
        <v>104</v>
      </c>
      <c r="K106" s="88">
        <v>102.78999999999999</v>
      </c>
      <c r="M106" s="88">
        <v>1.21</v>
      </c>
    </row>
    <row r="107" spans="1:13" hidden="1" outlineLevel="1">
      <c r="A107" s="104"/>
      <c r="B107" s="104"/>
      <c r="C107" s="104"/>
      <c r="D107" s="104"/>
      <c r="E107" s="104"/>
      <c r="F107" s="104" t="s">
        <v>162</v>
      </c>
      <c r="G107" s="104"/>
      <c r="H107" s="104"/>
      <c r="I107" s="88">
        <v>814.9</v>
      </c>
      <c r="K107" s="88">
        <v>814.9</v>
      </c>
      <c r="M107" s="88">
        <v>0</v>
      </c>
    </row>
    <row r="108" spans="1:13" ht="15" hidden="1" outlineLevel="1" thickBot="1">
      <c r="A108" s="104"/>
      <c r="B108" s="104"/>
      <c r="C108" s="104"/>
      <c r="D108" s="104"/>
      <c r="E108" s="104"/>
      <c r="F108" s="104" t="s">
        <v>274</v>
      </c>
      <c r="G108" s="104"/>
      <c r="H108" s="104"/>
      <c r="I108" s="105">
        <v>2.89</v>
      </c>
      <c r="K108" s="105">
        <v>2.89</v>
      </c>
      <c r="M108" s="105">
        <v>0</v>
      </c>
    </row>
    <row r="109" spans="1:13" collapsed="1">
      <c r="A109" s="104"/>
      <c r="B109" s="104"/>
      <c r="C109" s="104"/>
      <c r="D109" s="104"/>
      <c r="E109" s="104" t="s">
        <v>163</v>
      </c>
      <c r="F109" s="104"/>
      <c r="G109" s="104"/>
      <c r="H109" s="104"/>
      <c r="I109" s="88">
        <f>SUM(I98:I108)</f>
        <v>98987.62999999999</v>
      </c>
      <c r="K109" s="88">
        <f>SUM(K98:K108)</f>
        <v>89105.599999999977</v>
      </c>
      <c r="M109" s="88">
        <f>SUM(M98:M108)</f>
        <v>9882.0299999999988</v>
      </c>
    </row>
    <row r="110" spans="1:13" hidden="1" outlineLevel="1">
      <c r="A110" s="104"/>
      <c r="B110" s="104"/>
      <c r="C110" s="104"/>
      <c r="D110" s="104"/>
      <c r="E110" s="104" t="s">
        <v>164</v>
      </c>
      <c r="F110" s="104"/>
      <c r="G110" s="104"/>
      <c r="H110" s="104"/>
      <c r="I110" s="88"/>
      <c r="K110" s="88"/>
      <c r="M110" s="88"/>
    </row>
    <row r="111" spans="1:13" hidden="1" outlineLevel="1">
      <c r="A111" s="104"/>
      <c r="B111" s="104"/>
      <c r="C111" s="104"/>
      <c r="D111" s="104"/>
      <c r="E111" s="104"/>
      <c r="F111" s="104" t="s">
        <v>165</v>
      </c>
      <c r="G111" s="104"/>
      <c r="H111" s="104"/>
      <c r="I111" s="88">
        <v>5433.78</v>
      </c>
      <c r="K111" s="88">
        <v>5433.78</v>
      </c>
      <c r="M111" s="88">
        <v>0</v>
      </c>
    </row>
    <row r="112" spans="1:13" hidden="1" outlineLevel="1">
      <c r="A112" s="104"/>
      <c r="B112" s="104"/>
      <c r="C112" s="104"/>
      <c r="D112" s="104"/>
      <c r="E112" s="104"/>
      <c r="F112" s="104" t="s">
        <v>166</v>
      </c>
      <c r="G112" s="104"/>
      <c r="H112" s="104"/>
      <c r="I112" s="88">
        <v>1901.14</v>
      </c>
      <c r="K112" s="88">
        <v>1710.1999999999998</v>
      </c>
      <c r="M112" s="88">
        <v>190.94</v>
      </c>
    </row>
    <row r="113" spans="1:13" hidden="1" outlineLevel="1">
      <c r="A113" s="104"/>
      <c r="B113" s="104"/>
      <c r="C113" s="104"/>
      <c r="D113" s="104"/>
      <c r="E113" s="104"/>
      <c r="F113" s="104" t="s">
        <v>167</v>
      </c>
      <c r="G113" s="104"/>
      <c r="H113" s="104"/>
      <c r="I113" s="88">
        <v>1735.15</v>
      </c>
      <c r="K113" s="88">
        <v>1735.15</v>
      </c>
      <c r="M113" s="88">
        <v>0</v>
      </c>
    </row>
    <row r="114" spans="1:13" hidden="1" outlineLevel="1">
      <c r="A114" s="104"/>
      <c r="B114" s="104"/>
      <c r="C114" s="104"/>
      <c r="D114" s="104"/>
      <c r="E114" s="104"/>
      <c r="F114" s="104" t="s">
        <v>168</v>
      </c>
      <c r="G114" s="104"/>
      <c r="H114" s="104"/>
      <c r="I114" s="88">
        <v>13377.1</v>
      </c>
      <c r="K114" s="88">
        <v>13377.099999999999</v>
      </c>
      <c r="M114" s="88">
        <v>0</v>
      </c>
    </row>
    <row r="115" spans="1:13" ht="15" hidden="1" outlineLevel="1" thickBot="1">
      <c r="A115" s="104"/>
      <c r="B115" s="104"/>
      <c r="C115" s="104"/>
      <c r="D115" s="104"/>
      <c r="E115" s="104"/>
      <c r="F115" s="104" t="s">
        <v>169</v>
      </c>
      <c r="G115" s="104"/>
      <c r="H115" s="104"/>
      <c r="I115" s="105">
        <v>0.18</v>
      </c>
      <c r="K115" s="105">
        <v>0.18</v>
      </c>
      <c r="M115" s="105">
        <v>0</v>
      </c>
    </row>
    <row r="116" spans="1:13" collapsed="1">
      <c r="A116" s="104"/>
      <c r="B116" s="104"/>
      <c r="C116" s="104"/>
      <c r="D116" s="104"/>
      <c r="E116" s="104" t="s">
        <v>170</v>
      </c>
      <c r="F116" s="104"/>
      <c r="G116" s="104"/>
      <c r="H116" s="104"/>
      <c r="I116" s="88">
        <f>SUM(I111:I115)</f>
        <v>22447.35</v>
      </c>
      <c r="K116" s="88">
        <f>SUM(K111:K115)</f>
        <v>22256.409999999996</v>
      </c>
      <c r="M116" s="88">
        <f>SUM(M111:M115)</f>
        <v>190.94</v>
      </c>
    </row>
    <row r="117" spans="1:13" hidden="1" outlineLevel="1">
      <c r="A117" s="104"/>
      <c r="B117" s="104"/>
      <c r="C117" s="104"/>
      <c r="D117" s="104"/>
      <c r="E117" s="104" t="s">
        <v>171</v>
      </c>
      <c r="F117" s="104"/>
      <c r="G117" s="104"/>
      <c r="H117" s="104"/>
      <c r="I117" s="88"/>
      <c r="K117" s="88"/>
      <c r="M117" s="88"/>
    </row>
    <row r="118" spans="1:13" hidden="1" outlineLevel="1">
      <c r="A118" s="104"/>
      <c r="B118" s="104"/>
      <c r="C118" s="104"/>
      <c r="D118" s="104"/>
      <c r="E118" s="104"/>
      <c r="F118" s="104" t="s">
        <v>172</v>
      </c>
      <c r="G118" s="104"/>
      <c r="H118" s="104"/>
      <c r="I118" s="88">
        <v>2717.63</v>
      </c>
      <c r="K118" s="88">
        <v>2717.63</v>
      </c>
      <c r="M118" s="88">
        <v>0</v>
      </c>
    </row>
    <row r="119" spans="1:13" hidden="1" outlineLevel="1">
      <c r="A119" s="104"/>
      <c r="B119" s="104"/>
      <c r="C119" s="104"/>
      <c r="D119" s="104"/>
      <c r="E119" s="104"/>
      <c r="F119" s="104" t="s">
        <v>173</v>
      </c>
      <c r="G119" s="104"/>
      <c r="H119" s="104"/>
      <c r="I119" s="88">
        <v>5420.56</v>
      </c>
      <c r="K119" s="88">
        <v>5420.5599999999995</v>
      </c>
      <c r="M119" s="88">
        <v>0</v>
      </c>
    </row>
    <row r="120" spans="1:13" ht="15" hidden="1" outlineLevel="1" thickBot="1">
      <c r="A120" s="104"/>
      <c r="B120" s="104"/>
      <c r="C120" s="104"/>
      <c r="D120" s="104"/>
      <c r="E120" s="104"/>
      <c r="F120" s="104" t="s">
        <v>174</v>
      </c>
      <c r="G120" s="104"/>
      <c r="H120" s="104"/>
      <c r="I120" s="105">
        <v>2372.65</v>
      </c>
      <c r="K120" s="105">
        <v>2372.65</v>
      </c>
      <c r="M120" s="105">
        <v>0</v>
      </c>
    </row>
    <row r="121" spans="1:13" collapsed="1">
      <c r="A121" s="104"/>
      <c r="B121" s="104"/>
      <c r="C121" s="104"/>
      <c r="D121" s="104"/>
      <c r="E121" s="104" t="s">
        <v>175</v>
      </c>
      <c r="F121" s="104"/>
      <c r="G121" s="104"/>
      <c r="H121" s="104"/>
      <c r="I121" s="88">
        <v>10510.84</v>
      </c>
      <c r="K121" s="88">
        <f>SUM(K118:K120)</f>
        <v>10510.84</v>
      </c>
      <c r="M121" s="88">
        <f>SUM(M118:M120)</f>
        <v>0</v>
      </c>
    </row>
    <row r="122" spans="1:13" hidden="1" outlineLevel="1">
      <c r="A122" s="104"/>
      <c r="B122" s="104"/>
      <c r="C122" s="104"/>
      <c r="D122" s="104"/>
      <c r="E122" s="104" t="s">
        <v>176</v>
      </c>
      <c r="F122" s="104"/>
      <c r="G122" s="104"/>
      <c r="H122" s="104"/>
      <c r="I122" s="88"/>
      <c r="K122" s="88"/>
      <c r="M122" s="88"/>
    </row>
    <row r="123" spans="1:13" hidden="1" outlineLevel="1">
      <c r="A123" s="104"/>
      <c r="B123" s="104"/>
      <c r="C123" s="104"/>
      <c r="D123" s="104"/>
      <c r="E123" s="104"/>
      <c r="F123" s="104" t="s">
        <v>177</v>
      </c>
      <c r="G123" s="104"/>
      <c r="H123" s="104"/>
      <c r="I123" s="88">
        <v>3945.89</v>
      </c>
      <c r="K123" s="88">
        <v>3945.89</v>
      </c>
      <c r="M123" s="88">
        <v>0</v>
      </c>
    </row>
    <row r="124" spans="1:13" hidden="1" outlineLevel="1">
      <c r="A124" s="104"/>
      <c r="B124" s="104"/>
      <c r="C124" s="104"/>
      <c r="D124" s="104"/>
      <c r="E124" s="104"/>
      <c r="F124" s="104" t="s">
        <v>178</v>
      </c>
      <c r="G124" s="104"/>
      <c r="H124" s="104"/>
      <c r="I124" s="88">
        <v>864</v>
      </c>
      <c r="K124" s="88">
        <v>864</v>
      </c>
      <c r="M124" s="88">
        <v>0</v>
      </c>
    </row>
    <row r="125" spans="1:13" hidden="1" outlineLevel="1">
      <c r="A125" s="104"/>
      <c r="B125" s="104"/>
      <c r="C125" s="104"/>
      <c r="D125" s="104"/>
      <c r="E125" s="104"/>
      <c r="F125" s="104" t="s">
        <v>179</v>
      </c>
      <c r="G125" s="104"/>
      <c r="H125" s="104"/>
      <c r="I125" s="88">
        <v>3780.08</v>
      </c>
      <c r="K125" s="88">
        <v>3780.08</v>
      </c>
      <c r="M125" s="88">
        <v>0</v>
      </c>
    </row>
    <row r="126" spans="1:13" hidden="1" outlineLevel="1">
      <c r="A126" s="104"/>
      <c r="B126" s="104"/>
      <c r="C126" s="104"/>
      <c r="D126" s="104"/>
      <c r="E126" s="104"/>
      <c r="F126" s="104" t="s">
        <v>180</v>
      </c>
      <c r="G126" s="104"/>
      <c r="H126" s="104"/>
      <c r="I126" s="88">
        <v>6718.12</v>
      </c>
      <c r="K126" s="88">
        <v>6590.65</v>
      </c>
      <c r="M126" s="88">
        <v>127.47</v>
      </c>
    </row>
    <row r="127" spans="1:13" hidden="1" outlineLevel="1">
      <c r="A127" s="104"/>
      <c r="B127" s="104"/>
      <c r="C127" s="104"/>
      <c r="D127" s="104"/>
      <c r="E127" s="104"/>
      <c r="F127" s="104" t="s">
        <v>181</v>
      </c>
      <c r="G127" s="104"/>
      <c r="H127" s="104"/>
      <c r="I127" s="88">
        <v>7967.94</v>
      </c>
      <c r="K127" s="88">
        <v>7967.9400000000005</v>
      </c>
      <c r="M127" s="88">
        <v>0</v>
      </c>
    </row>
    <row r="128" spans="1:13" ht="15" hidden="1" outlineLevel="1" thickBot="1">
      <c r="A128" s="104"/>
      <c r="B128" s="104"/>
      <c r="C128" s="104"/>
      <c r="D128" s="104"/>
      <c r="E128" s="104"/>
      <c r="F128" s="104" t="s">
        <v>182</v>
      </c>
      <c r="G128" s="104"/>
      <c r="H128" s="104"/>
      <c r="I128" s="105">
        <v>85</v>
      </c>
      <c r="K128" s="105">
        <v>85</v>
      </c>
      <c r="M128" s="105">
        <v>0</v>
      </c>
    </row>
    <row r="129" spans="1:13" collapsed="1">
      <c r="A129" s="104"/>
      <c r="B129" s="104"/>
      <c r="C129" s="104"/>
      <c r="D129" s="104"/>
      <c r="E129" s="104" t="s">
        <v>183</v>
      </c>
      <c r="F129" s="104"/>
      <c r="G129" s="104"/>
      <c r="H129" s="104"/>
      <c r="I129" s="88">
        <v>23361.03</v>
      </c>
      <c r="K129" s="88">
        <f>SUM(K123:K128)</f>
        <v>23233.559999999998</v>
      </c>
      <c r="M129" s="88">
        <f>SUM(M123:M128)</f>
        <v>127.47</v>
      </c>
    </row>
    <row r="130" spans="1:13" hidden="1" outlineLevel="1">
      <c r="A130" s="104"/>
      <c r="B130" s="104"/>
      <c r="C130" s="104"/>
      <c r="D130" s="104"/>
      <c r="E130" s="104" t="s">
        <v>184</v>
      </c>
      <c r="F130" s="104"/>
      <c r="G130" s="104"/>
      <c r="H130" s="104"/>
      <c r="I130" s="88"/>
      <c r="K130" s="88"/>
      <c r="M130" s="88"/>
    </row>
    <row r="131" spans="1:13" hidden="1" outlineLevel="1">
      <c r="A131" s="104"/>
      <c r="B131" s="104"/>
      <c r="C131" s="104"/>
      <c r="D131" s="104"/>
      <c r="E131" s="104"/>
      <c r="F131" s="104" t="s">
        <v>185</v>
      </c>
      <c r="G131" s="104"/>
      <c r="H131" s="104"/>
      <c r="I131" s="88">
        <v>12198.56</v>
      </c>
      <c r="K131" s="88">
        <v>11837.02</v>
      </c>
      <c r="M131" s="88">
        <v>361.54</v>
      </c>
    </row>
    <row r="132" spans="1:13" hidden="1" outlineLevel="1">
      <c r="A132" s="104"/>
      <c r="B132" s="104"/>
      <c r="C132" s="104"/>
      <c r="D132" s="104"/>
      <c r="E132" s="104"/>
      <c r="F132" s="104" t="s">
        <v>275</v>
      </c>
      <c r="G132" s="104"/>
      <c r="H132" s="104"/>
      <c r="I132" s="88">
        <v>10403.14</v>
      </c>
      <c r="K132" s="88">
        <v>0</v>
      </c>
      <c r="M132" s="88">
        <v>10403.14</v>
      </c>
    </row>
    <row r="133" spans="1:13" hidden="1" outlineLevel="1">
      <c r="A133" s="104"/>
      <c r="B133" s="104"/>
      <c r="C133" s="104"/>
      <c r="D133" s="104"/>
      <c r="E133" s="104"/>
      <c r="F133" s="104" t="s">
        <v>186</v>
      </c>
      <c r="G133" s="104"/>
      <c r="H133" s="104"/>
      <c r="I133" s="106">
        <v>25</v>
      </c>
      <c r="K133" s="106">
        <v>25</v>
      </c>
      <c r="M133" s="106">
        <v>0</v>
      </c>
    </row>
    <row r="134" spans="1:13" ht="15" collapsed="1" thickBot="1">
      <c r="A134" s="104"/>
      <c r="B134" s="104"/>
      <c r="C134" s="104"/>
      <c r="D134" s="104"/>
      <c r="E134" s="104" t="s">
        <v>187</v>
      </c>
      <c r="F134" s="104"/>
      <c r="G134" s="104"/>
      <c r="H134" s="104"/>
      <c r="I134" s="106">
        <v>22626.7</v>
      </c>
      <c r="J134" s="117"/>
      <c r="K134" s="106">
        <f>SUM(K131:K133)</f>
        <v>11862.02</v>
      </c>
      <c r="L134" s="117"/>
      <c r="M134" s="106">
        <f>SUM(M131:M133)</f>
        <v>10764.68</v>
      </c>
    </row>
    <row r="135" spans="1:13" ht="15" thickBot="1">
      <c r="A135" s="104"/>
      <c r="B135" s="104"/>
      <c r="C135" s="104"/>
      <c r="D135" s="104" t="s">
        <v>188</v>
      </c>
      <c r="E135" s="104"/>
      <c r="F135" s="104"/>
      <c r="G135" s="104"/>
      <c r="H135" s="104"/>
      <c r="I135" s="107">
        <f>+I80+I88+I96+I109+I116+I121+I129+I134</f>
        <v>754336.6399999999</v>
      </c>
      <c r="K135" s="107">
        <f>+K80+K88+K96+K109+K116+K121+K129+K134</f>
        <v>663920.01</v>
      </c>
      <c r="M135" s="107">
        <f>+M80+M88+M96+M109+M116+M121+M129+M134</f>
        <v>90416.63</v>
      </c>
    </row>
    <row r="136" spans="1:13">
      <c r="A136" s="104"/>
      <c r="B136" s="104" t="s">
        <v>189</v>
      </c>
      <c r="C136" s="104"/>
      <c r="D136" s="104"/>
      <c r="E136" s="104"/>
      <c r="F136" s="104"/>
      <c r="G136" s="104"/>
      <c r="H136" s="104"/>
      <c r="I136" s="88">
        <f>+I71-I135</f>
        <v>126565.76000000024</v>
      </c>
      <c r="K136" s="88">
        <f>+K71-K135</f>
        <v>189837.17000000004</v>
      </c>
      <c r="M136" s="88">
        <f>+M71-M135</f>
        <v>-63271.41</v>
      </c>
    </row>
    <row r="137" spans="1:13">
      <c r="A137" s="104"/>
      <c r="B137" s="104" t="s">
        <v>190</v>
      </c>
      <c r="C137" s="104"/>
      <c r="D137" s="104"/>
      <c r="E137" s="104"/>
      <c r="F137" s="104"/>
      <c r="G137" s="104"/>
      <c r="H137" s="104"/>
      <c r="I137" s="88"/>
      <c r="K137" s="88"/>
      <c r="M137" s="88"/>
    </row>
    <row r="138" spans="1:13">
      <c r="A138" s="104"/>
      <c r="B138" s="104"/>
      <c r="C138" s="104" t="s">
        <v>191</v>
      </c>
      <c r="D138" s="104"/>
      <c r="E138" s="104"/>
      <c r="F138" s="104"/>
      <c r="G138" s="104"/>
      <c r="H138" s="104"/>
      <c r="I138" s="88"/>
      <c r="K138" s="88"/>
      <c r="M138" s="88"/>
    </row>
    <row r="139" spans="1:13">
      <c r="A139" s="104"/>
      <c r="B139" s="104"/>
      <c r="C139" s="104"/>
      <c r="D139" s="104" t="s">
        <v>192</v>
      </c>
      <c r="E139" s="104"/>
      <c r="F139" s="104"/>
      <c r="G139" s="104"/>
      <c r="H139" s="104"/>
      <c r="I139" s="88">
        <v>12.09</v>
      </c>
      <c r="K139" s="88">
        <v>12.09</v>
      </c>
      <c r="M139" s="88">
        <v>0</v>
      </c>
    </row>
    <row r="140" spans="1:13">
      <c r="A140" s="104"/>
      <c r="B140" s="104"/>
      <c r="C140" s="104"/>
      <c r="D140" s="104" t="s">
        <v>193</v>
      </c>
      <c r="E140" s="104"/>
      <c r="F140" s="104"/>
      <c r="G140" s="104"/>
      <c r="H140" s="104"/>
      <c r="I140" s="88">
        <v>-431.36</v>
      </c>
      <c r="K140" s="88">
        <v>-467.85</v>
      </c>
      <c r="M140" s="88">
        <v>36.49</v>
      </c>
    </row>
    <row r="141" spans="1:13" ht="15" thickBot="1">
      <c r="A141" s="104"/>
      <c r="B141" s="104"/>
      <c r="C141" s="104"/>
      <c r="D141" s="104" t="s">
        <v>276</v>
      </c>
      <c r="E141" s="104"/>
      <c r="F141" s="104"/>
      <c r="G141" s="104"/>
      <c r="H141" s="104"/>
      <c r="I141" s="106">
        <v>-18373.82</v>
      </c>
      <c r="K141" s="106">
        <v>-18373.82</v>
      </c>
      <c r="M141" s="106">
        <v>0</v>
      </c>
    </row>
    <row r="142" spans="1:13" ht="15" thickBot="1">
      <c r="A142" s="104"/>
      <c r="B142" s="104"/>
      <c r="C142" s="104" t="s">
        <v>194</v>
      </c>
      <c r="D142" s="104"/>
      <c r="E142" s="104"/>
      <c r="F142" s="104"/>
      <c r="G142" s="104"/>
      <c r="H142" s="104"/>
      <c r="I142" s="108">
        <f>SUM(I139:I141)</f>
        <v>-18793.09</v>
      </c>
      <c r="K142" s="108">
        <f>SUM(K139:K141)</f>
        <v>-18829.579999999998</v>
      </c>
      <c r="M142" s="108">
        <f>SUM(M139:M141)</f>
        <v>36.49</v>
      </c>
    </row>
    <row r="143" spans="1:13" ht="15" thickBot="1">
      <c r="A143" s="104"/>
      <c r="B143" s="104" t="s">
        <v>195</v>
      </c>
      <c r="C143" s="104"/>
      <c r="D143" s="104"/>
      <c r="E143" s="104"/>
      <c r="F143" s="104"/>
      <c r="G143" s="104"/>
      <c r="H143" s="104"/>
      <c r="I143" s="108">
        <f>+I142</f>
        <v>-18793.09</v>
      </c>
      <c r="K143" s="108">
        <f>+K142</f>
        <v>-18829.579999999998</v>
      </c>
      <c r="M143" s="108">
        <f>+M142</f>
        <v>36.49</v>
      </c>
    </row>
    <row r="144" spans="1:13" s="110" customFormat="1" ht="12" thickBot="1">
      <c r="A144" s="104" t="s">
        <v>196</v>
      </c>
      <c r="B144" s="104"/>
      <c r="C144" s="104"/>
      <c r="D144" s="104"/>
      <c r="E144" s="104"/>
      <c r="F144" s="104"/>
      <c r="G144" s="104"/>
      <c r="H144" s="104"/>
      <c r="I144" s="109">
        <f>+I136+I143</f>
        <v>107772.67000000025</v>
      </c>
      <c r="K144" s="109">
        <f>+K136+K143</f>
        <v>171007.59000000005</v>
      </c>
      <c r="M144" s="109">
        <f>+M136+M143</f>
        <v>-63234.920000000006</v>
      </c>
    </row>
    <row r="145" spans="13:13" ht="15" thickTop="1">
      <c r="M145" s="76"/>
    </row>
  </sheetData>
  <pageMargins left="0.2" right="0.2" top="1.0416666666666701" bottom="0.75" header="0.1" footer="0.3"/>
  <pageSetup scale="95" orientation="portrait"/>
  <headerFooter>
    <oddHeader>&amp;L&amp;"Arial,Bold"&amp;8 1:13 PM
&amp;"Helvetica,Regular"&amp;10 01/04/19
&amp;"Arial,Bold"&amp;8 Accrual Basis&amp;C&amp;"Helvetica,Regular"&amp;14 Textile Center of Minnesota
&amp;18 Consolidated Profit &amp;&amp; Loss
&amp;12 April through December 2018</oddHeader>
    <oddFooter>&amp;R&amp;"Helvetica,Regular"&amp;10 Page &amp;P of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Recap</vt:lpstr>
      <vt:lpstr>Balance Sheet</vt:lpstr>
      <vt:lpstr>Operating Summary</vt:lpstr>
      <vt:lpstr>Operating Stmt of Activities</vt:lpstr>
      <vt:lpstr>Campaign Summary</vt:lpstr>
      <vt:lpstr>Consolidated</vt:lpstr>
    </vt:vector>
  </TitlesOfParts>
  <Company>TechGuru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Bookkeeping</dc:creator>
  <cp:lastModifiedBy>Karl Reichert</cp:lastModifiedBy>
  <cp:lastPrinted>2019-01-04T19:58:56Z</cp:lastPrinted>
  <dcterms:created xsi:type="dcterms:W3CDTF">2019-01-04T16:33:17Z</dcterms:created>
  <dcterms:modified xsi:type="dcterms:W3CDTF">2019-01-11T23:39:19Z</dcterms:modified>
</cp:coreProperties>
</file>