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Volumes/KDR 2018/Dropbox (TextileCenter)/Textile Share/documents/Board Items/Monthly Meeting Materials/FY19/12 - March/"/>
    </mc:Choice>
  </mc:AlternateContent>
  <xr:revisionPtr revIDLastSave="0" documentId="8_{33F29A71-900A-6449-B3BE-0099CE8F0FF8}" xr6:coauthVersionLast="41" xr6:coauthVersionMax="41" xr10:uidLastSave="{00000000-0000-0000-0000-000000000000}"/>
  <bookViews>
    <workbookView xWindow="0" yWindow="460" windowWidth="25600" windowHeight="12140" xr2:uid="{00000000-000D-0000-FFFF-FFFF00000000}"/>
  </bookViews>
  <sheets>
    <sheet name="Recap" sheetId="1" r:id="rId1"/>
    <sheet name="Balance Sheet" sheetId="7" r:id="rId2"/>
    <sheet name="Operating Summary" sheetId="4" r:id="rId3"/>
    <sheet name="Operating Stmt of Activities" sheetId="3" r:id="rId4"/>
    <sheet name="Campaign" sheetId="5" r:id="rId5"/>
    <sheet name="Consolidated" sheetId="6" r:id="rId6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REPT(Recap!LOCAL_YEAR_FORMAT,4)&amp;Recap!LOCAL_DATE_SEPARATOR&amp;REPT(Recap!LOCAL_MONTH_FORMAT,2)&amp;Recap!LOCAL_DATE_SEPARATOR&amp;REPT(Recap!LOCAL_DAY_FORMAT,2)&amp;" "&amp;REPT(Recap!LOCAL_HOUR_FORMAT,2)&amp;Recap!LOCAL_TIME_SEPARATOR&amp;REPT(Recap!LOCAL_MINUTE_FORMAT,2)&amp;Recap!LOCAL_TIME_SEPARATOR&amp;REPT(Recap!LOCAL_SECOND_FORMAT,2)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Sheet'!$1:$1</definedName>
    <definedName name="_xlnm.Print_Titles" localSheetId="4">Campaign!$A:$E,Campaign!$1:$2</definedName>
    <definedName name="_xlnm.Print_Titles" localSheetId="5">Consolidated!$A:$G,Consolidated!$1:$2</definedName>
    <definedName name="_xlnm.Print_Titles" localSheetId="3">'Operating Stmt of Activities'!$A:$G,'Operating Stmt of Activities'!$1:$2</definedName>
    <definedName name="_xlnm.Print_Titles" localSheetId="2">'Operating Summary'!$A:$E,'Operating Summary'!$1:$2</definedName>
    <definedName name="QB_COLUMN_102200" localSheetId="5" hidden="1">Consolidated!$L$1</definedName>
    <definedName name="QB_COLUMN_102201" localSheetId="5" hidden="1">Consolidated!$L$2</definedName>
    <definedName name="QB_COLUMN_122200" localSheetId="5" hidden="1">Consolidated!$X$1</definedName>
    <definedName name="QB_COLUMN_122201" localSheetId="5" hidden="1">Consolidated!$X$2</definedName>
    <definedName name="QB_COLUMN_13101" localSheetId="5" hidden="1">Consolidated!$AB$2</definedName>
    <definedName name="QB_COLUMN_132200" localSheetId="5" hidden="1">Consolidated!$AH$1</definedName>
    <definedName name="QB_COLUMN_132201" localSheetId="5" hidden="1">Consolidated!$AH$2</definedName>
    <definedName name="QB_COLUMN_212200" localSheetId="5" hidden="1">Consolidated!$R$1</definedName>
    <definedName name="QB_COLUMN_212201" localSheetId="5" hidden="1">Consolidated!$R$2</definedName>
    <definedName name="QB_COLUMN_233200" localSheetId="5" hidden="1">Consolidated!$P$1</definedName>
    <definedName name="QB_COLUMN_233201" localSheetId="5" hidden="1">Consolidated!$P$2</definedName>
    <definedName name="QB_COLUMN_243200" localSheetId="5" hidden="1">Consolidated!$N$1</definedName>
    <definedName name="QB_COLUMN_243201" localSheetId="5" hidden="1">Consolidated!$N$2</definedName>
    <definedName name="QB_COLUMN_29" localSheetId="1" hidden="1">'Balance Sheet'!$F$1</definedName>
    <definedName name="QB_COLUMN_373101" localSheetId="5" hidden="1">Consolidated!$AJ$2</definedName>
    <definedName name="QB_COLUMN_393101" localSheetId="5" hidden="1">Consolidated!$AF$2</definedName>
    <definedName name="QB_COLUMN_423011" localSheetId="5" hidden="1">Consolidated!$AP$2</definedName>
    <definedName name="QB_COLUMN_452111" localSheetId="5" hidden="1">Consolidated!$AN$2</definedName>
    <definedName name="QB_COLUMN_59200" localSheetId="4" hidden="1">Campaign!$F$2</definedName>
    <definedName name="QB_COLUMN_59200" localSheetId="3" hidden="1">'Operating Stmt of Activities'!$H$2</definedName>
    <definedName name="QB_COLUMN_59200" localSheetId="2" hidden="1">'Operating Summary'!$F$2</definedName>
    <definedName name="QB_COLUMN_62200" localSheetId="5" hidden="1">Consolidated!$T$1</definedName>
    <definedName name="QB_COLUMN_62201" localSheetId="5" hidden="1">Consolidated!$T$2</definedName>
    <definedName name="QB_COLUMN_62230" localSheetId="4" hidden="1">Campaign!$L$2</definedName>
    <definedName name="QB_COLUMN_62230" localSheetId="3" hidden="1">'Operating Stmt of Activities'!$N$2</definedName>
    <definedName name="QB_COLUMN_62230" localSheetId="2" hidden="1">'Operating Summary'!$L$2</definedName>
    <definedName name="QB_COLUMN_64420" localSheetId="4" hidden="1">Campaign!$J$2</definedName>
    <definedName name="QB_COLUMN_64420" localSheetId="3" hidden="1">'Operating Stmt of Activities'!$L$2</definedName>
    <definedName name="QB_COLUMN_64420" localSheetId="2" hidden="1">'Operating Summary'!$J$2</definedName>
    <definedName name="QB_COLUMN_64450" localSheetId="4" hidden="1">Campaign!$P$2</definedName>
    <definedName name="QB_COLUMN_64450" localSheetId="3" hidden="1">'Operating Stmt of Activities'!$R$2</definedName>
    <definedName name="QB_COLUMN_64450" localSheetId="2" hidden="1">'Operating Summary'!$P$2</definedName>
    <definedName name="QB_COLUMN_76210" localSheetId="4" hidden="1">Campaign!$H$2</definedName>
    <definedName name="QB_COLUMN_76210" localSheetId="3" hidden="1">'Operating Stmt of Activities'!$J$2</definedName>
    <definedName name="QB_COLUMN_76210" localSheetId="2" hidden="1">'Operating Summary'!$H$2</definedName>
    <definedName name="QB_COLUMN_76240" localSheetId="4" hidden="1">Campaign!$N$2</definedName>
    <definedName name="QB_COLUMN_76240" localSheetId="3" hidden="1">'Operating Stmt of Activities'!$P$2</definedName>
    <definedName name="QB_COLUMN_76240" localSheetId="2" hidden="1">'Operating Summary'!$N$2</definedName>
    <definedName name="QB_COLUMN_76260" localSheetId="4" hidden="1">Campaign!$R$2</definedName>
    <definedName name="QB_COLUMN_76260" localSheetId="3" hidden="1">'Operating Stmt of Activities'!$T$2</definedName>
    <definedName name="QB_COLUMN_76260" localSheetId="2" hidden="1">'Operating Summary'!$R$2</definedName>
    <definedName name="QB_COLUMN_822200" localSheetId="5" hidden="1">Consolidated!$V$1</definedName>
    <definedName name="QB_COLUMN_822201" localSheetId="5" hidden="1">Consolidated!$V$2</definedName>
    <definedName name="QB_COLUMN_832200" localSheetId="5" hidden="1">Consolidated!$Z$1</definedName>
    <definedName name="QB_COLUMN_832201" localSheetId="5" hidden="1">Consolidated!$Z$2</definedName>
    <definedName name="QB_COLUMN_842200" localSheetId="5" hidden="1">Consolidated!$J$1</definedName>
    <definedName name="QB_COLUMN_842201" localSheetId="5" hidden="1">Consolidated!$J$2</definedName>
    <definedName name="QB_COLUMN_852101" localSheetId="5" hidden="1">Consolidated!$H$2</definedName>
    <definedName name="QB_COLUMN_862101" localSheetId="5" hidden="1">Consolidated!$AL$2</definedName>
    <definedName name="QB_COLUMN_93101" localSheetId="5" hidden="1">Consolidated!$AD$2</definedName>
    <definedName name="QB_DATA_0" localSheetId="1" hidden="1">'Balance Sheet'!$5:$5,'Balance Sheet'!$6:$6,'Balance Sheet'!$7:$7,'Balance Sheet'!$8:$8,'Balance Sheet'!$11:$11,'Balance Sheet'!$12:$12,'Balance Sheet'!$13:$13,'Balance Sheet'!$14:$14,'Balance Sheet'!$17:$17,'Balance Sheet'!$18:$18,'Balance Sheet'!$19:$19,'Balance Sheet'!$20:$20,'Balance Sheet'!$24:$24,'Balance Sheet'!$25:$25,'Balance Sheet'!$26:$26,'Balance Sheet'!$27:$27</definedName>
    <definedName name="QB_DATA_0" localSheetId="4" hidden="1">Campaign!$5:$5,Campaign!$6:$6,Campaign!$7:$7,Campaign!$11:$11,Campaign!$12:$12,Campaign!$13:$13,Campaign!$14:$14,Campaign!$15:$15,Campaign!$16:$16,Campaign!$21:$21</definedName>
    <definedName name="QB_DATA_0" localSheetId="5" hidden="1">Consolidated!$6:$6,Consolidated!$7:$7,Consolidated!$8:$8,Consolidated!$9:$9,Consolidated!$12:$12,Consolidated!$13:$13,Consolidated!$14:$14,Consolidated!$15:$15,Consolidated!$16:$16,Consolidated!$19:$19,Consolidated!$20:$20,Consolidated!$21:$21,Consolidated!$24:$24,Consolidated!$25:$25,Consolidated!$26:$26,Consolidated!$27:$27</definedName>
    <definedName name="QB_DATA_0" localSheetId="3" hidden="1">'Operating Stmt of Activities'!$6:$6,'Operating Stmt of Activities'!$7:$7,'Operating Stmt of Activities'!$8:$8,'Operating Stmt of Activities'!$9:$9,'Operating Stmt of Activities'!$10:$10,'Operating Stmt of Activities'!$13:$13,'Operating Stmt of Activities'!$14:$14,'Operating Stmt of Activities'!$15:$15,'Operating Stmt of Activities'!$16:$16,'Operating Stmt of Activities'!$17:$17,'Operating Stmt of Activities'!$20:$20,'Operating Stmt of Activities'!$21:$21,'Operating Stmt of Activities'!$22:$22,'Operating Stmt of Activities'!$25:$25,'Operating Stmt of Activities'!$26:$26,'Operating Stmt of Activities'!$27:$27</definedName>
    <definedName name="QB_DATA_0" localSheetId="2" hidden="1">'Operating Summary'!$5:$5,'Operating Summary'!$8:$8,'Operating Summary'!$9:$9,'Operating Summary'!$10:$10,'Operating Summary'!$11:$11,'Operating Summary'!$12:$12,'Operating Summary'!$13:$13,'Operating Summary'!$14:$14,'Operating Summary'!$17:$17,'Operating Summary'!$18:$18,'Operating Summary'!$19:$19,'Operating Summary'!$20:$20,'Operating Summary'!$21:$21,'Operating Summary'!$22:$22,'Operating Summary'!$26:$26,'Operating Summary'!$27:$27</definedName>
    <definedName name="QB_DATA_1" localSheetId="1" hidden="1">'Balance Sheet'!$28:$28,'Balance Sheet'!$29:$29,'Balance Sheet'!$30:$30,'Balance Sheet'!$37:$37,'Balance Sheet'!$40:$40,'Balance Sheet'!$41:$41,'Balance Sheet'!$42:$42,'Balance Sheet'!$45:$45,'Balance Sheet'!$46:$46,'Balance Sheet'!$47:$47,'Balance Sheet'!$48:$48,'Balance Sheet'!$49:$49,'Balance Sheet'!$50:$50,'Balance Sheet'!$51:$51,'Balance Sheet'!$52:$52,'Balance Sheet'!$53:$53</definedName>
    <definedName name="QB_DATA_1" localSheetId="5" hidden="1">Consolidated!$28:$28,Consolidated!$29:$29,Consolidated!$33:$33,Consolidated!$34:$34,Consolidated!$35:$35,Consolidated!$38:$38,Consolidated!$39:$39,Consolidated!$40:$40,Consolidated!$45:$45,Consolidated!$46:$46,Consolidated!$47:$47,Consolidated!$48:$48,Consolidated!$49:$49,Consolidated!$52:$52,Consolidated!$53:$53,Consolidated!$56:$56</definedName>
    <definedName name="QB_DATA_1" localSheetId="3" hidden="1">'Operating Stmt of Activities'!$28:$28,'Operating Stmt of Activities'!$29:$29,'Operating Stmt of Activities'!$30:$30,'Operating Stmt of Activities'!$34:$34,'Operating Stmt of Activities'!$35:$35,'Operating Stmt of Activities'!$36:$36,'Operating Stmt of Activities'!$39:$39,'Operating Stmt of Activities'!$40:$40,'Operating Stmt of Activities'!$41:$41,'Operating Stmt of Activities'!$46:$46,'Operating Stmt of Activities'!$47:$47,'Operating Stmt of Activities'!$48:$48,'Operating Stmt of Activities'!$49:$49,'Operating Stmt of Activities'!$50:$50,'Operating Stmt of Activities'!$53:$53,'Operating Stmt of Activities'!$54:$54</definedName>
    <definedName name="QB_DATA_1" localSheetId="2" hidden="1">'Operating Summary'!$28:$28,'Operating Summary'!$29:$29,'Operating Summary'!$30:$30,'Operating Summary'!$31:$31,'Operating Summary'!$32:$32,'Operating Summary'!$33:$33,'Operating Summary'!$38:$38,'Operating Summary'!$39:$39</definedName>
    <definedName name="QB_DATA_2" localSheetId="1" hidden="1">'Balance Sheet'!$57:$57,'Balance Sheet'!$61:$61,'Balance Sheet'!$62:$62,'Balance Sheet'!$63:$63,'Balance Sheet'!$64:$64,'Balance Sheet'!$65:$65,'Balance Sheet'!$66:$66,'Balance Sheet'!$67:$67</definedName>
    <definedName name="QB_DATA_2" localSheetId="5" hidden="1">Consolidated!$58:$58,Consolidated!$59:$59,Consolidated!$60:$60,Consolidated!$61:$61,Consolidated!$65:$65,Consolidated!$66:$66,Consolidated!$67:$67,Consolidated!$68:$68,Consolidated!$69:$69,Consolidated!$70:$70,Consolidated!$75:$75,Consolidated!$76:$76,Consolidated!$77:$77,Consolidated!$78:$78,Consolidated!$79:$79,Consolidated!$80:$80</definedName>
    <definedName name="QB_DATA_2" localSheetId="3" hidden="1">'Operating Stmt of Activities'!$57:$57,'Operating Stmt of Activities'!$59:$59,'Operating Stmt of Activities'!$60:$60,'Operating Stmt of Activities'!$61:$61,'Operating Stmt of Activities'!$62:$62,'Operating Stmt of Activities'!$66:$66,'Operating Stmt of Activities'!$67:$67,'Operating Stmt of Activities'!$68:$68,'Operating Stmt of Activities'!$69:$69,'Operating Stmt of Activities'!$70:$70,'Operating Stmt of Activities'!$71:$71,'Operating Stmt of Activities'!$76:$76,'Operating Stmt of Activities'!$77:$77,'Operating Stmt of Activities'!$78:$78,'Operating Stmt of Activities'!$79:$79,'Operating Stmt of Activities'!$80:$80</definedName>
    <definedName name="QB_DATA_3" localSheetId="5" hidden="1">Consolidated!$83:$83,Consolidated!$84:$84,Consolidated!$85:$85,Consolidated!$86:$86,Consolidated!$87:$87,Consolidated!$88:$88,Consolidated!$91:$91,Consolidated!$92:$92,Consolidated!$93:$93,Consolidated!$94:$94,Consolidated!$95:$95,Consolidated!$96:$96,Consolidated!$99:$99,Consolidated!$100:$100,Consolidated!$101:$101,Consolidated!$102:$102</definedName>
    <definedName name="QB_DATA_3" localSheetId="3" hidden="1">'Operating Stmt of Activities'!$83:$83,'Operating Stmt of Activities'!$84:$84,'Operating Stmt of Activities'!$85:$85,'Operating Stmt of Activities'!$86:$86,'Operating Stmt of Activities'!$87:$87,'Operating Stmt of Activities'!$88:$88,'Operating Stmt of Activities'!$91:$91,'Operating Stmt of Activities'!$92:$92,'Operating Stmt of Activities'!$93:$93,'Operating Stmt of Activities'!$94:$94,'Operating Stmt of Activities'!$95:$95,'Operating Stmt of Activities'!$96:$96,'Operating Stmt of Activities'!$99:$99,'Operating Stmt of Activities'!$100:$100,'Operating Stmt of Activities'!$101:$101,'Operating Stmt of Activities'!$102:$102</definedName>
    <definedName name="QB_DATA_4" localSheetId="5" hidden="1">Consolidated!$103:$103,Consolidated!$104:$104,Consolidated!$105:$105,Consolidated!$106:$106,Consolidated!$107:$107,Consolidated!$108:$108,Consolidated!$111:$111,Consolidated!$112:$112,Consolidated!$113:$113,Consolidated!$114:$114,Consolidated!$115:$115,Consolidated!$118:$118,Consolidated!$119:$119,Consolidated!$120:$120,Consolidated!$123:$123,Consolidated!$124:$124</definedName>
    <definedName name="QB_DATA_4" localSheetId="3" hidden="1">'Operating Stmt of Activities'!$103:$103,'Operating Stmt of Activities'!$104:$104,'Operating Stmt of Activities'!$105:$105,'Operating Stmt of Activities'!$106:$106,'Operating Stmt of Activities'!$107:$107,'Operating Stmt of Activities'!$108:$108,'Operating Stmt of Activities'!$109:$109,'Operating Stmt of Activities'!$112:$112,'Operating Stmt of Activities'!$113:$113,'Operating Stmt of Activities'!$114:$114,'Operating Stmt of Activities'!$115:$115,'Operating Stmt of Activities'!$116:$116,'Operating Stmt of Activities'!$119:$119,'Operating Stmt of Activities'!$120:$120,'Operating Stmt of Activities'!$121:$121,'Operating Stmt of Activities'!$124:$124</definedName>
    <definedName name="QB_DATA_5" localSheetId="5" hidden="1">Consolidated!$125:$125,Consolidated!$126:$126,Consolidated!$127:$127,Consolidated!$128:$128,Consolidated!$131:$131,Consolidated!$132:$132,Consolidated!$133:$133,Consolidated!$139:$139,Consolidated!$140:$140,Consolidated!$141:$141</definedName>
    <definedName name="QB_DATA_5" localSheetId="3" hidden="1">'Operating Stmt of Activities'!$125:$125,'Operating Stmt of Activities'!$126:$126,'Operating Stmt of Activities'!$127:$127,'Operating Stmt of Activities'!$128:$128,'Operating Stmt of Activities'!$129:$129,'Operating Stmt of Activities'!$132:$132,'Operating Stmt of Activities'!$133:$133,'Operating Stmt of Activities'!$139:$139,'Operating Stmt of Activities'!$140:$140</definedName>
    <definedName name="QB_FORMULA_0" localSheetId="1" hidden="1">'Balance Sheet'!$F$9,'Balance Sheet'!$F$15,'Balance Sheet'!$F$21,'Balance Sheet'!$F$22,'Balance Sheet'!$F$31,'Balance Sheet'!$F$32,'Balance Sheet'!$F$38,'Balance Sheet'!$F$43,'Balance Sheet'!$F$54,'Balance Sheet'!$F$55,'Balance Sheet'!$F$58,'Balance Sheet'!$F$59,'Balance Sheet'!$F$68,'Balance Sheet'!$F$69</definedName>
    <definedName name="QB_FORMULA_0" localSheetId="4" hidden="1">Campaign!$J$5,Campaign!$P$5,Campaign!$J$6,Campaign!$P$6,Campaign!$J$7,Campaign!$P$7,Campaign!$F$8,Campaign!$H$8,Campaign!$J$8,Campaign!$L$8,Campaign!$N$8,Campaign!$P$8,Campaign!$R$8,Campaign!$F$9,Campaign!$H$9,Campaign!$J$9</definedName>
    <definedName name="QB_FORMULA_0" localSheetId="5" hidden="1">Consolidated!$AB$6,Consolidated!$AJ$6,Consolidated!$AP$6,Consolidated!$AB$7,Consolidated!$AJ$7,Consolidated!$AP$7,Consolidated!$AB$8,Consolidated!$AJ$8,Consolidated!$AP$8,Consolidated!$AB$9,Consolidated!$AJ$9,Consolidated!$AP$9,Consolidated!$H$10,Consolidated!$J$10,Consolidated!$L$10,Consolidated!$N$10</definedName>
    <definedName name="QB_FORMULA_0" localSheetId="3" hidden="1">'Operating Stmt of Activities'!$L$6,'Operating Stmt of Activities'!$R$6,'Operating Stmt of Activities'!$L$7,'Operating Stmt of Activities'!$R$7,'Operating Stmt of Activities'!$L$8,'Operating Stmt of Activities'!$R$8,'Operating Stmt of Activities'!$L$9,'Operating Stmt of Activities'!$R$9,'Operating Stmt of Activities'!$L$10,'Operating Stmt of Activities'!$R$10,'Operating Stmt of Activities'!$H$11,'Operating Stmt of Activities'!$J$11,'Operating Stmt of Activities'!$L$11,'Operating Stmt of Activities'!$N$11,'Operating Stmt of Activities'!$P$11,'Operating Stmt of Activities'!$R$11</definedName>
    <definedName name="QB_FORMULA_0" localSheetId="2" hidden="1">'Operating Summary'!$J$5,'Operating Summary'!$P$5,'Operating Summary'!$J$8,'Operating Summary'!$P$8,'Operating Summary'!$J$9,'Operating Summary'!$P$9,'Operating Summary'!$J$10,'Operating Summary'!$P$10,'Operating Summary'!$J$11,'Operating Summary'!$P$11,'Operating Summary'!$J$12,'Operating Summary'!$P$12,'Operating Summary'!$J$13,'Operating Summary'!$P$13,'Operating Summary'!$J$14,'Operating Summary'!$P$14</definedName>
    <definedName name="QB_FORMULA_1" localSheetId="4" hidden="1">Campaign!$L$9,Campaign!$N$9,Campaign!$P$9,Campaign!$R$9,Campaign!$J$11,Campaign!$P$11,Campaign!$J$12,Campaign!$P$12,Campaign!$J$13,Campaign!$P$13,Campaign!$J$14,Campaign!$P$14,Campaign!$J$15,Campaign!$P$15,Campaign!$J$16,Campaign!$P$16</definedName>
    <definedName name="QB_FORMULA_1" localSheetId="5" hidden="1">Consolidated!$P$10,Consolidated!$R$10,Consolidated!$T$10,Consolidated!$V$10,Consolidated!$X$10,Consolidated!$Z$10,Consolidated!$AB$10,Consolidated!$AD$10,Consolidated!$AF$10,Consolidated!$AH$10,Consolidated!$AJ$10,Consolidated!$AL$10,Consolidated!$AN$10,Consolidated!$AP$10,Consolidated!$AB$12,Consolidated!$AJ$12</definedName>
    <definedName name="QB_FORMULA_1" localSheetId="3" hidden="1">'Operating Stmt of Activities'!$T$11,'Operating Stmt of Activities'!$L$13,'Operating Stmt of Activities'!$R$13,'Operating Stmt of Activities'!$L$14,'Operating Stmt of Activities'!$R$14,'Operating Stmt of Activities'!$L$15,'Operating Stmt of Activities'!$R$15,'Operating Stmt of Activities'!$L$16,'Operating Stmt of Activities'!$R$16,'Operating Stmt of Activities'!$L$17,'Operating Stmt of Activities'!$R$17,'Operating Stmt of Activities'!$H$18,'Operating Stmt of Activities'!$J$18,'Operating Stmt of Activities'!$L$18,'Operating Stmt of Activities'!$N$18,'Operating Stmt of Activities'!$P$18</definedName>
    <definedName name="QB_FORMULA_1" localSheetId="2" hidden="1">'Operating Summary'!$F$15,'Operating Summary'!$H$15,'Operating Summary'!$J$15,'Operating Summary'!$L$15,'Operating Summary'!$N$15,'Operating Summary'!$P$15,'Operating Summary'!$R$15,'Operating Summary'!$J$17,'Operating Summary'!$P$17,'Operating Summary'!$J$18,'Operating Summary'!$P$18,'Operating Summary'!$J$19,'Operating Summary'!$P$19,'Operating Summary'!$J$20,'Operating Summary'!$P$20,'Operating Summary'!$J$21</definedName>
    <definedName name="QB_FORMULA_10" localSheetId="5" hidden="1">Consolidated!$AJ$40,Consolidated!$AP$40,Consolidated!$H$41,Consolidated!$J$41,Consolidated!$L$41,Consolidated!$N$41,Consolidated!$P$41,Consolidated!$R$41,Consolidated!$T$41,Consolidated!$V$41,Consolidated!$X$41,Consolidated!$Z$41,Consolidated!$AB$41,Consolidated!$AD$41,Consolidated!$AF$41,Consolidated!$AH$41</definedName>
    <definedName name="QB_FORMULA_10" localSheetId="3" hidden="1">'Operating Stmt of Activities'!$L$67,'Operating Stmt of Activities'!$R$67,'Operating Stmt of Activities'!$L$68,'Operating Stmt of Activities'!$R$68,'Operating Stmt of Activities'!$L$69,'Operating Stmt of Activities'!$R$69,'Operating Stmt of Activities'!$L$70,'Operating Stmt of Activities'!$R$70,'Operating Stmt of Activities'!$L$71,'Operating Stmt of Activities'!$R$71,'Operating Stmt of Activities'!$H$72,'Operating Stmt of Activities'!$J$72,'Operating Stmt of Activities'!$L$72,'Operating Stmt of Activities'!$N$72,'Operating Stmt of Activities'!$P$72,'Operating Stmt of Activities'!$R$72</definedName>
    <definedName name="QB_FORMULA_11" localSheetId="5" hidden="1">Consolidated!$AJ$41,Consolidated!$AL$41,Consolidated!$AN$41,Consolidated!$AP$41,Consolidated!$H$42,Consolidated!$J$42,Consolidated!$L$42,Consolidated!$N$42,Consolidated!$P$42,Consolidated!$R$42,Consolidated!$T$42,Consolidated!$V$42,Consolidated!$X$42,Consolidated!$Z$42,Consolidated!$AB$42,Consolidated!$AD$42</definedName>
    <definedName name="QB_FORMULA_11" localSheetId="3" hidden="1">'Operating Stmt of Activities'!$T$72,'Operating Stmt of Activities'!$H$73,'Operating Stmt of Activities'!$J$73,'Operating Stmt of Activities'!$L$73,'Operating Stmt of Activities'!$N$73,'Operating Stmt of Activities'!$P$73,'Operating Stmt of Activities'!$R$73,'Operating Stmt of Activities'!$T$73,'Operating Stmt of Activities'!$L$76,'Operating Stmt of Activities'!$R$76,'Operating Stmt of Activities'!$L$77,'Operating Stmt of Activities'!$R$77,'Operating Stmt of Activities'!$L$78,'Operating Stmt of Activities'!$R$78,'Operating Stmt of Activities'!$L$79,'Operating Stmt of Activities'!$R$79</definedName>
    <definedName name="QB_FORMULA_12" localSheetId="5" hidden="1">Consolidated!$AF$42,Consolidated!$AH$42,Consolidated!$AJ$42,Consolidated!$AL$42,Consolidated!$AN$42,Consolidated!$AP$42,Consolidated!$AB$45,Consolidated!$AJ$45,Consolidated!$AP$45,Consolidated!$AB$46,Consolidated!$AJ$46,Consolidated!$AP$46,Consolidated!$AB$47,Consolidated!$AJ$47,Consolidated!$AP$47,Consolidated!$AB$48</definedName>
    <definedName name="QB_FORMULA_12" localSheetId="3" hidden="1">'Operating Stmt of Activities'!$L$80,'Operating Stmt of Activities'!$R$80,'Operating Stmt of Activities'!$H$81,'Operating Stmt of Activities'!$J$81,'Operating Stmt of Activities'!$L$81,'Operating Stmt of Activities'!$N$81,'Operating Stmt of Activities'!$P$81,'Operating Stmt of Activities'!$R$81,'Operating Stmt of Activities'!$T$81,'Operating Stmt of Activities'!$L$83,'Operating Stmt of Activities'!$R$83,'Operating Stmt of Activities'!$L$84,'Operating Stmt of Activities'!$R$84,'Operating Stmt of Activities'!$L$85,'Operating Stmt of Activities'!$R$85,'Operating Stmt of Activities'!$L$86</definedName>
    <definedName name="QB_FORMULA_13" localSheetId="5" hidden="1">Consolidated!$AJ$48,Consolidated!$AP$48,Consolidated!$AB$49,Consolidated!$AJ$49,Consolidated!$AP$49,Consolidated!$H$50,Consolidated!$J$50,Consolidated!$L$50,Consolidated!$N$50,Consolidated!$P$50,Consolidated!$R$50,Consolidated!$T$50,Consolidated!$V$50,Consolidated!$X$50,Consolidated!$Z$50,Consolidated!$AB$50</definedName>
    <definedName name="QB_FORMULA_13" localSheetId="3" hidden="1">'Operating Stmt of Activities'!$R$86,'Operating Stmt of Activities'!$L$87,'Operating Stmt of Activities'!$R$87,'Operating Stmt of Activities'!$L$88,'Operating Stmt of Activities'!$R$88,'Operating Stmt of Activities'!$H$89,'Operating Stmt of Activities'!$J$89,'Operating Stmt of Activities'!$L$89,'Operating Stmt of Activities'!$N$89,'Operating Stmt of Activities'!$P$89,'Operating Stmt of Activities'!$R$89,'Operating Stmt of Activities'!$T$89,'Operating Stmt of Activities'!$L$91,'Operating Stmt of Activities'!$R$91,'Operating Stmt of Activities'!$L$92,'Operating Stmt of Activities'!$R$92</definedName>
    <definedName name="QB_FORMULA_14" localSheetId="5" hidden="1">Consolidated!$AD$50,Consolidated!$AF$50,Consolidated!$AH$50,Consolidated!$AJ$50,Consolidated!$AL$50,Consolidated!$AN$50,Consolidated!$AP$50,Consolidated!$AB$52,Consolidated!$AJ$52,Consolidated!$AP$52,Consolidated!$AB$53,Consolidated!$AJ$53,Consolidated!$AP$53,Consolidated!$H$54,Consolidated!$J$54,Consolidated!$L$54</definedName>
    <definedName name="QB_FORMULA_14" localSheetId="3" hidden="1">'Operating Stmt of Activities'!$L$93,'Operating Stmt of Activities'!$R$93,'Operating Stmt of Activities'!$L$94,'Operating Stmt of Activities'!$R$94,'Operating Stmt of Activities'!$L$95,'Operating Stmt of Activities'!$R$95,'Operating Stmt of Activities'!$L$96,'Operating Stmt of Activities'!$R$96,'Operating Stmt of Activities'!$H$97,'Operating Stmt of Activities'!$J$97,'Operating Stmt of Activities'!$L$97,'Operating Stmt of Activities'!$N$97,'Operating Stmt of Activities'!$P$97,'Operating Stmt of Activities'!$R$97,'Operating Stmt of Activities'!$T$97,'Operating Stmt of Activities'!$L$99</definedName>
    <definedName name="QB_FORMULA_15" localSheetId="5" hidden="1">Consolidated!$N$54,Consolidated!$P$54,Consolidated!$R$54,Consolidated!$T$54,Consolidated!$V$54,Consolidated!$X$54,Consolidated!$Z$54,Consolidated!$AB$54,Consolidated!$AD$54,Consolidated!$AF$54,Consolidated!$AH$54,Consolidated!$AJ$54,Consolidated!$AL$54,Consolidated!$AN$54,Consolidated!$AP$54,Consolidated!$H$55</definedName>
    <definedName name="QB_FORMULA_15" localSheetId="3" hidden="1">'Operating Stmt of Activities'!$R$99,'Operating Stmt of Activities'!$L$100,'Operating Stmt of Activities'!$R$100,'Operating Stmt of Activities'!$L$101,'Operating Stmt of Activities'!$R$101,'Operating Stmt of Activities'!$L$102,'Operating Stmt of Activities'!$R$102,'Operating Stmt of Activities'!$L$103,'Operating Stmt of Activities'!$R$103,'Operating Stmt of Activities'!$L$104,'Operating Stmt of Activities'!$R$104,'Operating Stmt of Activities'!$L$105,'Operating Stmt of Activities'!$R$105,'Operating Stmt of Activities'!$L$106,'Operating Stmt of Activities'!$R$106,'Operating Stmt of Activities'!$L$107</definedName>
    <definedName name="QB_FORMULA_16" localSheetId="5" hidden="1">Consolidated!$J$55,Consolidated!$L$55,Consolidated!$N$55,Consolidated!$P$55,Consolidated!$R$55,Consolidated!$T$55,Consolidated!$V$55,Consolidated!$X$55,Consolidated!$Z$55,Consolidated!$AB$55,Consolidated!$AD$55,Consolidated!$AF$55,Consolidated!$AH$55,Consolidated!$AJ$55,Consolidated!$AL$55,Consolidated!$AN$55</definedName>
    <definedName name="QB_FORMULA_16" localSheetId="3" hidden="1">'Operating Stmt of Activities'!$R$107,'Operating Stmt of Activities'!$L$108,'Operating Stmt of Activities'!$R$108,'Operating Stmt of Activities'!$L$109,'Operating Stmt of Activities'!$R$109,'Operating Stmt of Activities'!$H$110,'Operating Stmt of Activities'!$J$110,'Operating Stmt of Activities'!$L$110,'Operating Stmt of Activities'!$N$110,'Operating Stmt of Activities'!$P$110,'Operating Stmt of Activities'!$R$110,'Operating Stmt of Activities'!$T$110,'Operating Stmt of Activities'!$L$112,'Operating Stmt of Activities'!$R$112,'Operating Stmt of Activities'!$L$113,'Operating Stmt of Activities'!$R$113</definedName>
    <definedName name="QB_FORMULA_17" localSheetId="5" hidden="1">Consolidated!$AP$55,Consolidated!$AB$56,Consolidated!$AJ$56,Consolidated!$AP$56,Consolidated!$AB$58,Consolidated!$AJ$58,Consolidated!$AP$58,Consolidated!$AB$59,Consolidated!$AJ$59,Consolidated!$AP$59,Consolidated!$AB$60,Consolidated!$AJ$60,Consolidated!$AP$60,Consolidated!$AB$61,Consolidated!$AJ$61,Consolidated!$AP$61</definedName>
    <definedName name="QB_FORMULA_17" localSheetId="3" hidden="1">'Operating Stmt of Activities'!$L$114,'Operating Stmt of Activities'!$R$114,'Operating Stmt of Activities'!$L$115,'Operating Stmt of Activities'!$R$115,'Operating Stmt of Activities'!$L$116,'Operating Stmt of Activities'!$R$116,'Operating Stmt of Activities'!$H$117,'Operating Stmt of Activities'!$J$117,'Operating Stmt of Activities'!$L$117,'Operating Stmt of Activities'!$N$117,'Operating Stmt of Activities'!$P$117,'Operating Stmt of Activities'!$R$117,'Operating Stmt of Activities'!$T$117,'Operating Stmt of Activities'!$L$119,'Operating Stmt of Activities'!$R$119,'Operating Stmt of Activities'!$L$120</definedName>
    <definedName name="QB_FORMULA_18" localSheetId="5" hidden="1">Consolidated!$H$62,Consolidated!$J$62,Consolidated!$L$62,Consolidated!$N$62,Consolidated!$P$62,Consolidated!$R$62,Consolidated!$T$62,Consolidated!$V$62,Consolidated!$X$62,Consolidated!$Z$62,Consolidated!$AB$62,Consolidated!$AD$62,Consolidated!$AF$62,Consolidated!$AH$62,Consolidated!$AJ$62,Consolidated!$AL$62</definedName>
    <definedName name="QB_FORMULA_18" localSheetId="3" hidden="1">'Operating Stmt of Activities'!$R$120,'Operating Stmt of Activities'!$L$121,'Operating Stmt of Activities'!$R$121,'Operating Stmt of Activities'!$H$122,'Operating Stmt of Activities'!$J$122,'Operating Stmt of Activities'!$L$122,'Operating Stmt of Activities'!$N$122,'Operating Stmt of Activities'!$P$122,'Operating Stmt of Activities'!$R$122,'Operating Stmt of Activities'!$T$122,'Operating Stmt of Activities'!$L$124,'Operating Stmt of Activities'!$R$124,'Operating Stmt of Activities'!$L$125,'Operating Stmt of Activities'!$R$125,'Operating Stmt of Activities'!$L$126,'Operating Stmt of Activities'!$R$126</definedName>
    <definedName name="QB_FORMULA_19" localSheetId="5" hidden="1">Consolidated!$AN$62,Consolidated!$AP$62,Consolidated!$H$63,Consolidated!$J$63,Consolidated!$L$63,Consolidated!$N$63,Consolidated!$P$63,Consolidated!$R$63,Consolidated!$T$63,Consolidated!$V$63,Consolidated!$X$63,Consolidated!$Z$63,Consolidated!$AB$63,Consolidated!$AD$63,Consolidated!$AF$63,Consolidated!$AH$63</definedName>
    <definedName name="QB_FORMULA_19" localSheetId="3" hidden="1">'Operating Stmt of Activities'!$L$127,'Operating Stmt of Activities'!$R$127,'Operating Stmt of Activities'!$L$128,'Operating Stmt of Activities'!$R$128,'Operating Stmt of Activities'!$L$129,'Operating Stmt of Activities'!$R$129,'Operating Stmt of Activities'!$H$130,'Operating Stmt of Activities'!$J$130,'Operating Stmt of Activities'!$L$130,'Operating Stmt of Activities'!$N$130,'Operating Stmt of Activities'!$P$130,'Operating Stmt of Activities'!$R$130,'Operating Stmt of Activities'!$T$130,'Operating Stmt of Activities'!$L$132,'Operating Stmt of Activities'!$R$132,'Operating Stmt of Activities'!$L$133</definedName>
    <definedName name="QB_FORMULA_2" localSheetId="4" hidden="1">Campaign!$F$17,Campaign!$H$17,Campaign!$J$17,Campaign!$L$17,Campaign!$N$17,Campaign!$P$17,Campaign!$R$17,Campaign!$F$18,Campaign!$H$18,Campaign!$J$18,Campaign!$L$18,Campaign!$N$18,Campaign!$P$18,Campaign!$R$18,Campaign!$P$21,Campaign!$F$22</definedName>
    <definedName name="QB_FORMULA_2" localSheetId="5" hidden="1">Consolidated!$AP$12,Consolidated!$AB$13,Consolidated!$AJ$13,Consolidated!$AP$13,Consolidated!$AB$14,Consolidated!$AJ$14,Consolidated!$AP$14,Consolidated!$AB$15,Consolidated!$AJ$15,Consolidated!$AP$15,Consolidated!$AB$16,Consolidated!$AJ$16,Consolidated!$AP$16,Consolidated!$H$17,Consolidated!$J$17,Consolidated!$L$17</definedName>
    <definedName name="QB_FORMULA_2" localSheetId="3" hidden="1">'Operating Stmt of Activities'!$R$18,'Operating Stmt of Activities'!$T$18,'Operating Stmt of Activities'!$L$20,'Operating Stmt of Activities'!$R$20,'Operating Stmt of Activities'!$L$21,'Operating Stmt of Activities'!$R$21,'Operating Stmt of Activities'!$L$22,'Operating Stmt of Activities'!$R$22,'Operating Stmt of Activities'!$H$23,'Operating Stmt of Activities'!$J$23,'Operating Stmt of Activities'!$L$23,'Operating Stmt of Activities'!$N$23,'Operating Stmt of Activities'!$P$23,'Operating Stmt of Activities'!$R$23,'Operating Stmt of Activities'!$T$23,'Operating Stmt of Activities'!$L$25</definedName>
    <definedName name="QB_FORMULA_2" localSheetId="2" hidden="1">'Operating Summary'!$P$21,'Operating Summary'!$J$22,'Operating Summary'!$P$22,'Operating Summary'!$F$23,'Operating Summary'!$H$23,'Operating Summary'!$J$23,'Operating Summary'!$L$23,'Operating Summary'!$N$23,'Operating Summary'!$P$23,'Operating Summary'!$R$23,'Operating Summary'!$F$24,'Operating Summary'!$H$24,'Operating Summary'!$J$24,'Operating Summary'!$L$24,'Operating Summary'!$N$24,'Operating Summary'!$P$24</definedName>
    <definedName name="QB_FORMULA_20" localSheetId="5" hidden="1">Consolidated!$AJ$63,Consolidated!$AL$63,Consolidated!$AN$63,Consolidated!$AP$63,Consolidated!$AB$65,Consolidated!$AJ$65,Consolidated!$AP$65,Consolidated!$AB$66,Consolidated!$AJ$66,Consolidated!$AP$66,Consolidated!$AB$67,Consolidated!$AJ$67,Consolidated!$AP$67,Consolidated!$AB$68,Consolidated!$AJ$68,Consolidated!$AP$68</definedName>
    <definedName name="QB_FORMULA_20" localSheetId="3" hidden="1">'Operating Stmt of Activities'!$R$133,'Operating Stmt of Activities'!$H$134,'Operating Stmt of Activities'!$J$134,'Operating Stmt of Activities'!$L$134,'Operating Stmt of Activities'!$N$134,'Operating Stmt of Activities'!$P$134,'Operating Stmt of Activities'!$R$134,'Operating Stmt of Activities'!$T$134,'Operating Stmt of Activities'!$H$135,'Operating Stmt of Activities'!$J$135,'Operating Stmt of Activities'!$L$135,'Operating Stmt of Activities'!$N$135,'Operating Stmt of Activities'!$P$135,'Operating Stmt of Activities'!$R$135,'Operating Stmt of Activities'!$T$135,'Operating Stmt of Activities'!$H$136</definedName>
    <definedName name="QB_FORMULA_21" localSheetId="5" hidden="1">Consolidated!$AB$69,Consolidated!$AJ$69,Consolidated!$AP$69,Consolidated!$AB$70,Consolidated!$AJ$70,Consolidated!$AP$70,Consolidated!$H$71,Consolidated!$J$71,Consolidated!$L$71,Consolidated!$N$71,Consolidated!$P$71,Consolidated!$R$71,Consolidated!$T$71,Consolidated!$V$71,Consolidated!$X$71,Consolidated!$Z$71</definedName>
    <definedName name="QB_FORMULA_21" localSheetId="3" hidden="1">'Operating Stmt of Activities'!$J$136,'Operating Stmt of Activities'!$L$136,'Operating Stmt of Activities'!$N$136,'Operating Stmt of Activities'!$P$136,'Operating Stmt of Activities'!$R$136,'Operating Stmt of Activities'!$T$136,'Operating Stmt of Activities'!$L$139,'Operating Stmt of Activities'!$R$139,'Operating Stmt of Activities'!$L$140,'Operating Stmt of Activities'!$R$140,'Operating Stmt of Activities'!$H$141,'Operating Stmt of Activities'!$J$141,'Operating Stmt of Activities'!$L$141,'Operating Stmt of Activities'!$N$141,'Operating Stmt of Activities'!$P$141,'Operating Stmt of Activities'!$R$141</definedName>
    <definedName name="QB_FORMULA_22" localSheetId="5" hidden="1">Consolidated!$AB$71,Consolidated!$AD$71,Consolidated!$AF$71,Consolidated!$AH$71,Consolidated!$AJ$71,Consolidated!$AL$71,Consolidated!$AN$71,Consolidated!$AP$71,Consolidated!$H$72,Consolidated!$J$72,Consolidated!$L$72,Consolidated!$N$72,Consolidated!$P$72,Consolidated!$R$72,Consolidated!$T$72,Consolidated!$V$72</definedName>
    <definedName name="QB_FORMULA_22" localSheetId="3" hidden="1">'Operating Stmt of Activities'!$T$141,'Operating Stmt of Activities'!$H$142,'Operating Stmt of Activities'!$J$142,'Operating Stmt of Activities'!$L$142,'Operating Stmt of Activities'!$N$142,'Operating Stmt of Activities'!$P$142,'Operating Stmt of Activities'!$R$142,'Operating Stmt of Activities'!$T$142,'Operating Stmt of Activities'!$H$143,'Operating Stmt of Activities'!$J$143,'Operating Stmt of Activities'!$L$143,'Operating Stmt of Activities'!$N$143,'Operating Stmt of Activities'!$P$143,'Operating Stmt of Activities'!$R$143,'Operating Stmt of Activities'!$T$143</definedName>
    <definedName name="QB_FORMULA_23" localSheetId="5" hidden="1">Consolidated!$X$72,Consolidated!$Z$72,Consolidated!$AB$72,Consolidated!$AD$72,Consolidated!$AF$72,Consolidated!$AH$72,Consolidated!$AJ$72,Consolidated!$AL$72,Consolidated!$AN$72,Consolidated!$AP$72,Consolidated!$AB$75,Consolidated!$AJ$75,Consolidated!$AP$75,Consolidated!$AB$76,Consolidated!$AJ$76,Consolidated!$AP$76</definedName>
    <definedName name="QB_FORMULA_24" localSheetId="5" hidden="1">Consolidated!$AB$77,Consolidated!$AJ$77,Consolidated!$AP$77,Consolidated!$AB$78,Consolidated!$AJ$78,Consolidated!$AP$78,Consolidated!$AB$79,Consolidated!$AJ$79,Consolidated!$AP$79,Consolidated!$AB$80,Consolidated!$AJ$80,Consolidated!$AP$80,Consolidated!$H$81,Consolidated!$J$81,Consolidated!$L$81,Consolidated!$N$81</definedName>
    <definedName name="QB_FORMULA_25" localSheetId="5" hidden="1">Consolidated!$P$81,Consolidated!$R$81,Consolidated!$T$81,Consolidated!$V$81,Consolidated!$X$81,Consolidated!$Z$81,Consolidated!$AB$81,Consolidated!$AD$81,Consolidated!$AF$81,Consolidated!$AH$81,Consolidated!$AJ$81,Consolidated!$AL$81,Consolidated!$AN$81,Consolidated!$AP$81,Consolidated!$AB$83,Consolidated!$AJ$83</definedName>
    <definedName name="QB_FORMULA_26" localSheetId="5" hidden="1">Consolidated!$AP$83,Consolidated!$AB$84,Consolidated!$AJ$84,Consolidated!$AP$84,Consolidated!$AB$85,Consolidated!$AJ$85,Consolidated!$AP$85,Consolidated!$AB$86,Consolidated!$AJ$86,Consolidated!$AP$86,Consolidated!$AB$87,Consolidated!$AJ$87,Consolidated!$AP$87,Consolidated!$AB$88,Consolidated!$AJ$88,Consolidated!$AP$88</definedName>
    <definedName name="QB_FORMULA_27" localSheetId="5" hidden="1">Consolidated!$H$89,Consolidated!$J$89,Consolidated!$L$89,Consolidated!$N$89,Consolidated!$P$89,Consolidated!$R$89,Consolidated!$T$89,Consolidated!$V$89,Consolidated!$X$89,Consolidated!$Z$89,Consolidated!$AB$89,Consolidated!$AD$89,Consolidated!$AF$89,Consolidated!$AH$89,Consolidated!$AJ$89,Consolidated!$AL$89</definedName>
    <definedName name="QB_FORMULA_28" localSheetId="5" hidden="1">Consolidated!$AN$89,Consolidated!$AP$89,Consolidated!$AB$91,Consolidated!$AJ$91,Consolidated!$AP$91,Consolidated!$AB$92,Consolidated!$AJ$92,Consolidated!$AP$92,Consolidated!$AB$93,Consolidated!$AJ$93,Consolidated!$AP$93,Consolidated!$AB$94,Consolidated!$AJ$94,Consolidated!$AP$94,Consolidated!$AB$95,Consolidated!$AJ$95</definedName>
    <definedName name="QB_FORMULA_29" localSheetId="5" hidden="1">Consolidated!$AP$95,Consolidated!$AB$96,Consolidated!$AJ$96,Consolidated!$AP$96,Consolidated!$H$97,Consolidated!$J$97,Consolidated!$L$97,Consolidated!$N$97,Consolidated!$P$97,Consolidated!$R$97,Consolidated!$T$97,Consolidated!$V$97,Consolidated!$X$97,Consolidated!$Z$97,Consolidated!$AB$97,Consolidated!$AD$97</definedName>
    <definedName name="QB_FORMULA_3" localSheetId="4" hidden="1">Campaign!$H$22,Campaign!$J$22,Campaign!$L$22,Campaign!$N$22,Campaign!$P$22,Campaign!$R$22,Campaign!$F$23,Campaign!$H$23,Campaign!$J$23,Campaign!$L$23,Campaign!$N$23,Campaign!$P$23,Campaign!$R$23,Campaign!$F$24,Campaign!$H$24,Campaign!$J$24</definedName>
    <definedName name="QB_FORMULA_3" localSheetId="5" hidden="1">Consolidated!$N$17,Consolidated!$P$17,Consolidated!$R$17,Consolidated!$T$17,Consolidated!$V$17,Consolidated!$X$17,Consolidated!$Z$17,Consolidated!$AB$17,Consolidated!$AD$17,Consolidated!$AF$17,Consolidated!$AH$17,Consolidated!$AJ$17,Consolidated!$AL$17,Consolidated!$AN$17,Consolidated!$AP$17,Consolidated!$AB$19</definedName>
    <definedName name="QB_FORMULA_3" localSheetId="3" hidden="1">'Operating Stmt of Activities'!$R$25,'Operating Stmt of Activities'!$L$26,'Operating Stmt of Activities'!$R$26,'Operating Stmt of Activities'!$L$27,'Operating Stmt of Activities'!$R$27,'Operating Stmt of Activities'!$L$28,'Operating Stmt of Activities'!$R$28,'Operating Stmt of Activities'!$L$29,'Operating Stmt of Activities'!$R$29,'Operating Stmt of Activities'!$L$30,'Operating Stmt of Activities'!$R$30,'Operating Stmt of Activities'!$H$31,'Operating Stmt of Activities'!$J$31,'Operating Stmt of Activities'!$L$31,'Operating Stmt of Activities'!$N$31,'Operating Stmt of Activities'!$P$31</definedName>
    <definedName name="QB_FORMULA_3" localSheetId="2" hidden="1">'Operating Summary'!$R$24,'Operating Summary'!$J$26,'Operating Summary'!$P$26,'Operating Summary'!$J$27,'Operating Summary'!$P$27,'Operating Summary'!$J$28,'Operating Summary'!$P$28,'Operating Summary'!$J$29,'Operating Summary'!$P$29,'Operating Summary'!$J$30,'Operating Summary'!$P$30,'Operating Summary'!$J$31,'Operating Summary'!$P$31,'Operating Summary'!$J$32,'Operating Summary'!$P$32,'Operating Summary'!$J$33</definedName>
    <definedName name="QB_FORMULA_30" localSheetId="5" hidden="1">Consolidated!$AF$97,Consolidated!$AH$97,Consolidated!$AJ$97,Consolidated!$AL$97,Consolidated!$AN$97,Consolidated!$AP$97,Consolidated!$AB$99,Consolidated!$AJ$99,Consolidated!$AP$99,Consolidated!$AB$100,Consolidated!$AJ$100,Consolidated!$AP$100,Consolidated!$AB$101,Consolidated!$AJ$101,Consolidated!$AP$101,Consolidated!$AB$102</definedName>
    <definedName name="QB_FORMULA_31" localSheetId="5" hidden="1">Consolidated!$AJ$102,Consolidated!$AP$102,Consolidated!$AB$103,Consolidated!$AJ$103,Consolidated!$AP$103,Consolidated!$AB$104,Consolidated!$AJ$104,Consolidated!$AP$104,Consolidated!$AB$105,Consolidated!$AJ$105,Consolidated!$AP$105,Consolidated!$AB$106,Consolidated!$AJ$106,Consolidated!$AP$106,Consolidated!$AB$107,Consolidated!$AJ$107</definedName>
    <definedName name="QB_FORMULA_32" localSheetId="5" hidden="1">Consolidated!$AP$107,Consolidated!$AB$108,Consolidated!$AJ$108,Consolidated!$AP$108,Consolidated!$H$109,Consolidated!$J$109,Consolidated!$L$109,Consolidated!$N$109,Consolidated!$P$109,Consolidated!$R$109,Consolidated!$T$109,Consolidated!$V$109,Consolidated!$X$109,Consolidated!$Z$109,Consolidated!$AB$109,Consolidated!$AD$109</definedName>
    <definedName name="QB_FORMULA_33" localSheetId="5" hidden="1">Consolidated!$AF$109,Consolidated!$AH$109,Consolidated!$AJ$109,Consolidated!$AL$109,Consolidated!$AN$109,Consolidated!$AP$109,Consolidated!$AB$111,Consolidated!$AJ$111,Consolidated!$AP$111,Consolidated!$AB$112,Consolidated!$AJ$112,Consolidated!$AP$112,Consolidated!$AB$113,Consolidated!$AJ$113,Consolidated!$AP$113,Consolidated!$AB$114</definedName>
    <definedName name="QB_FORMULA_34" localSheetId="5" hidden="1">Consolidated!$AJ$114,Consolidated!$AP$114,Consolidated!$AB$115,Consolidated!$AJ$115,Consolidated!$AP$115,Consolidated!$H$116,Consolidated!$J$116,Consolidated!$L$116,Consolidated!$N$116,Consolidated!$P$116,Consolidated!$R$116,Consolidated!$T$116,Consolidated!$V$116,Consolidated!$X$116,Consolidated!$Z$116,Consolidated!$AB$116</definedName>
    <definedName name="QB_FORMULA_35" localSheetId="5" hidden="1">Consolidated!$AD$116,Consolidated!$AF$116,Consolidated!$AH$116,Consolidated!$AJ$116,Consolidated!$AL$116,Consolidated!$AN$116,Consolidated!$AP$116,Consolidated!$AB$118,Consolidated!$AJ$118,Consolidated!$AP$118,Consolidated!$AB$119,Consolidated!$AJ$119,Consolidated!$AP$119,Consolidated!$AB$120,Consolidated!$AJ$120,Consolidated!$AP$120</definedName>
    <definedName name="QB_FORMULA_36" localSheetId="5" hidden="1">Consolidated!$H$121,Consolidated!$J$121,Consolidated!$L$121,Consolidated!$N$121,Consolidated!$P$121,Consolidated!$R$121,Consolidated!$T$121,Consolidated!$V$121,Consolidated!$X$121,Consolidated!$Z$121,Consolidated!$AB$121,Consolidated!$AD$121,Consolidated!$AF$121,Consolidated!$AH$121,Consolidated!$AJ$121,Consolidated!$AL$121</definedName>
    <definedName name="QB_FORMULA_37" localSheetId="5" hidden="1">Consolidated!$AN$121,Consolidated!$AP$121,Consolidated!$AB$123,Consolidated!$AJ$123,Consolidated!$AP$123,Consolidated!$AB$124,Consolidated!$AJ$124,Consolidated!$AP$124,Consolidated!$AB$125,Consolidated!$AJ$125,Consolidated!$AP$125,Consolidated!$AB$126,Consolidated!$AJ$126,Consolidated!$AP$126,Consolidated!$AB$127,Consolidated!$AJ$127</definedName>
    <definedName name="QB_FORMULA_38" localSheetId="5" hidden="1">Consolidated!$AP$127,Consolidated!$AB$128,Consolidated!$AJ$128,Consolidated!$AP$128,Consolidated!$H$129,Consolidated!$J$129,Consolidated!$L$129,Consolidated!$N$129,Consolidated!$P$129,Consolidated!$R$129,Consolidated!$T$129,Consolidated!$V$129,Consolidated!$X$129,Consolidated!$Z$129,Consolidated!$AB$129,Consolidated!$AD$129</definedName>
    <definedName name="QB_FORMULA_39" localSheetId="5" hidden="1">Consolidated!$AF$129,Consolidated!$AH$129,Consolidated!$AJ$129,Consolidated!$AL$129,Consolidated!$AN$129,Consolidated!$AP$129,Consolidated!$AB$131,Consolidated!$AJ$131,Consolidated!$AP$131,Consolidated!$AB$132,Consolidated!$AJ$132,Consolidated!$AP$132,Consolidated!$AB$133,Consolidated!$AJ$133,Consolidated!$AP$133,Consolidated!$H$134</definedName>
    <definedName name="QB_FORMULA_4" localSheetId="4" hidden="1">Campaign!$L$24,Campaign!$N$24,Campaign!$P$24,Campaign!$R$24</definedName>
    <definedName name="QB_FORMULA_4" localSheetId="5" hidden="1">Consolidated!$AJ$19,Consolidated!$AP$19,Consolidated!$AB$20,Consolidated!$AJ$20,Consolidated!$AP$20,Consolidated!$AB$21,Consolidated!$AJ$21,Consolidated!$AP$21,Consolidated!$H$22,Consolidated!$J$22,Consolidated!$L$22,Consolidated!$N$22,Consolidated!$P$22,Consolidated!$R$22,Consolidated!$T$22,Consolidated!$V$22</definedName>
    <definedName name="QB_FORMULA_4" localSheetId="3" hidden="1">'Operating Stmt of Activities'!$R$31,'Operating Stmt of Activities'!$T$31,'Operating Stmt of Activities'!$L$34,'Operating Stmt of Activities'!$R$34,'Operating Stmt of Activities'!$L$35,'Operating Stmt of Activities'!$R$35,'Operating Stmt of Activities'!$L$36,'Operating Stmt of Activities'!$R$36,'Operating Stmt of Activities'!$H$37,'Operating Stmt of Activities'!$J$37,'Operating Stmt of Activities'!$L$37,'Operating Stmt of Activities'!$N$37,'Operating Stmt of Activities'!$P$37,'Operating Stmt of Activities'!$R$37,'Operating Stmt of Activities'!$T$37,'Operating Stmt of Activities'!$L$39</definedName>
    <definedName name="QB_FORMULA_4" localSheetId="2" hidden="1">'Operating Summary'!$P$33,'Operating Summary'!$F$34,'Operating Summary'!$H$34,'Operating Summary'!$J$34,'Operating Summary'!$L$34,'Operating Summary'!$N$34,'Operating Summary'!$P$34,'Operating Summary'!$R$34,'Operating Summary'!$F$35,'Operating Summary'!$H$35,'Operating Summary'!$J$35,'Operating Summary'!$L$35,'Operating Summary'!$N$35,'Operating Summary'!$P$35,'Operating Summary'!$R$35,'Operating Summary'!$J$38</definedName>
    <definedName name="QB_FORMULA_40" localSheetId="5" hidden="1">Consolidated!$J$134,Consolidated!$L$134,Consolidated!$N$134,Consolidated!$P$134,Consolidated!$R$134,Consolidated!$T$134,Consolidated!$V$134,Consolidated!$X$134,Consolidated!$Z$134,Consolidated!$AB$134,Consolidated!$AD$134,Consolidated!$AF$134,Consolidated!$AH$134,Consolidated!$AJ$134,Consolidated!$AL$134,Consolidated!$AN$134</definedName>
    <definedName name="QB_FORMULA_41" localSheetId="5" hidden="1">Consolidated!$AP$134,Consolidated!$H$135,Consolidated!$J$135,Consolidated!$L$135,Consolidated!$N$135,Consolidated!$P$135,Consolidated!$R$135,Consolidated!$T$135,Consolidated!$V$135,Consolidated!$X$135,Consolidated!$Z$135,Consolidated!$AB$135,Consolidated!$AD$135,Consolidated!$AF$135,Consolidated!$AH$135,Consolidated!$AJ$135</definedName>
    <definedName name="QB_FORMULA_42" localSheetId="5" hidden="1">Consolidated!$AL$135,Consolidated!$AN$135,Consolidated!$AP$135,Consolidated!$H$136,Consolidated!$J$136,Consolidated!$L$136,Consolidated!$N$136,Consolidated!$P$136,Consolidated!$R$136,Consolidated!$T$136,Consolidated!$V$136,Consolidated!$X$136,Consolidated!$Z$136,Consolidated!$AB$136,Consolidated!$AD$136,Consolidated!$AF$136</definedName>
    <definedName name="QB_FORMULA_43" localSheetId="5" hidden="1">Consolidated!$AH$136,Consolidated!$AJ$136,Consolidated!$AL$136,Consolidated!$AN$136,Consolidated!$AP$136,Consolidated!$AB$139,Consolidated!$AJ$139,Consolidated!$AP$139,Consolidated!$AB$140,Consolidated!$AJ$140,Consolidated!$AP$140,Consolidated!$AB$141,Consolidated!$AJ$141,Consolidated!$AP$141,Consolidated!$H$142,Consolidated!$J$142</definedName>
    <definedName name="QB_FORMULA_44" localSheetId="5" hidden="1">Consolidated!$L$142,Consolidated!$N$142,Consolidated!$P$142,Consolidated!$R$142,Consolidated!$T$142,Consolidated!$V$142,Consolidated!$X$142,Consolidated!$Z$142,Consolidated!$AB$142,Consolidated!$AD$142,Consolidated!$AF$142,Consolidated!$AH$142,Consolidated!$AJ$142,Consolidated!$AL$142,Consolidated!$AN$142,Consolidated!$AP$142</definedName>
    <definedName name="QB_FORMULA_45" localSheetId="5" hidden="1">Consolidated!$H$143,Consolidated!$J$143,Consolidated!$L$143,Consolidated!$N$143,Consolidated!$P$143,Consolidated!$R$143,Consolidated!$T$143,Consolidated!$V$143,Consolidated!$X$143,Consolidated!$Z$143,Consolidated!$AB$143,Consolidated!$AD$143,Consolidated!$AF$143,Consolidated!$AH$143,Consolidated!$AJ$143,Consolidated!$AL$143</definedName>
    <definedName name="QB_FORMULA_46" localSheetId="5" hidden="1">Consolidated!$AN$143,Consolidated!$AP$143,Consolidated!$H$144,Consolidated!$J$144,Consolidated!$L$144,Consolidated!$N$144,Consolidated!$P$144,Consolidated!$R$144,Consolidated!$T$144,Consolidated!$V$144,Consolidated!$X$144,Consolidated!$Z$144,Consolidated!$AB$144,Consolidated!$AD$144,Consolidated!$AF$144,Consolidated!$AH$144</definedName>
    <definedName name="QB_FORMULA_47" localSheetId="5" hidden="1">Consolidated!$AJ$144,Consolidated!$AL$144,Consolidated!$AN$144,Consolidated!$AP$144</definedName>
    <definedName name="QB_FORMULA_5" localSheetId="5" hidden="1">Consolidated!$X$22,Consolidated!$Z$22,Consolidated!$AB$22,Consolidated!$AD$22,Consolidated!$AF$22,Consolidated!$AH$22,Consolidated!$AJ$22,Consolidated!$AL$22,Consolidated!$AN$22,Consolidated!$AP$22,Consolidated!$AB$24,Consolidated!$AJ$24,Consolidated!$AP$24,Consolidated!$AB$25,Consolidated!$AJ$25,Consolidated!$AP$25</definedName>
    <definedName name="QB_FORMULA_5" localSheetId="3" hidden="1">'Operating Stmt of Activities'!$R$39,'Operating Stmt of Activities'!$L$40,'Operating Stmt of Activities'!$R$40,'Operating Stmt of Activities'!$L$41,'Operating Stmt of Activities'!$R$41,'Operating Stmt of Activities'!$H$42,'Operating Stmt of Activities'!$J$42,'Operating Stmt of Activities'!$L$42,'Operating Stmt of Activities'!$N$42,'Operating Stmt of Activities'!$P$42,'Operating Stmt of Activities'!$R$42,'Operating Stmt of Activities'!$T$42,'Operating Stmt of Activities'!$H$43,'Operating Stmt of Activities'!$J$43,'Operating Stmt of Activities'!$L$43,'Operating Stmt of Activities'!$N$43</definedName>
    <definedName name="QB_FORMULA_5" localSheetId="2" hidden="1">'Operating Summary'!$P$38,'Operating Summary'!$J$39,'Operating Summary'!$P$39,'Operating Summary'!$F$40,'Operating Summary'!$H$40,'Operating Summary'!$J$40,'Operating Summary'!$L$40,'Operating Summary'!$N$40,'Operating Summary'!$P$40,'Operating Summary'!$R$40,'Operating Summary'!$F$41,'Operating Summary'!$H$41,'Operating Summary'!$J$41,'Operating Summary'!$L$41,'Operating Summary'!$N$41,'Operating Summary'!$P$41</definedName>
    <definedName name="QB_FORMULA_6" localSheetId="5" hidden="1">Consolidated!$AB$26,Consolidated!$AJ$26,Consolidated!$AP$26,Consolidated!$AB$27,Consolidated!$AJ$27,Consolidated!$AP$27,Consolidated!$AB$28,Consolidated!$AJ$28,Consolidated!$AP$28,Consolidated!$AB$29,Consolidated!$AJ$29,Consolidated!$AP$29,Consolidated!$H$30,Consolidated!$J$30,Consolidated!$L$30,Consolidated!$N$30</definedName>
    <definedName name="QB_FORMULA_6" localSheetId="3" hidden="1">'Operating Stmt of Activities'!$P$43,'Operating Stmt of Activities'!$R$43,'Operating Stmt of Activities'!$T$43,'Operating Stmt of Activities'!$L$46,'Operating Stmt of Activities'!$R$46,'Operating Stmt of Activities'!$L$47,'Operating Stmt of Activities'!$R$47,'Operating Stmt of Activities'!$L$48,'Operating Stmt of Activities'!$R$48,'Operating Stmt of Activities'!$L$49,'Operating Stmt of Activities'!$R$49,'Operating Stmt of Activities'!$L$50,'Operating Stmt of Activities'!$R$50,'Operating Stmt of Activities'!$H$51,'Operating Stmt of Activities'!$J$51,'Operating Stmt of Activities'!$L$51</definedName>
    <definedName name="QB_FORMULA_6" localSheetId="2" hidden="1">'Operating Summary'!$R$41,'Operating Summary'!$F$42,'Operating Summary'!$H$42,'Operating Summary'!$J$42,'Operating Summary'!$L$42,'Operating Summary'!$N$42,'Operating Summary'!$P$42,'Operating Summary'!$R$42</definedName>
    <definedName name="QB_FORMULA_7" localSheetId="5" hidden="1">Consolidated!$P$30,Consolidated!$R$30,Consolidated!$T$30,Consolidated!$V$30,Consolidated!$X$30,Consolidated!$Z$30,Consolidated!$AB$30,Consolidated!$AD$30,Consolidated!$AF$30,Consolidated!$AH$30,Consolidated!$AJ$30,Consolidated!$AL$30,Consolidated!$AN$30,Consolidated!$AP$30,Consolidated!$AB$33,Consolidated!$AJ$33</definedName>
    <definedName name="QB_FORMULA_7" localSheetId="3" hidden="1">'Operating Stmt of Activities'!$N$51,'Operating Stmt of Activities'!$P$51,'Operating Stmt of Activities'!$R$51,'Operating Stmt of Activities'!$T$51,'Operating Stmt of Activities'!$L$53,'Operating Stmt of Activities'!$R$53,'Operating Stmt of Activities'!$L$54,'Operating Stmt of Activities'!$R$54,'Operating Stmt of Activities'!$H$55,'Operating Stmt of Activities'!$J$55,'Operating Stmt of Activities'!$L$55,'Operating Stmt of Activities'!$N$55,'Operating Stmt of Activities'!$P$55,'Operating Stmt of Activities'!$R$55,'Operating Stmt of Activities'!$T$55,'Operating Stmt of Activities'!$H$56</definedName>
    <definedName name="QB_FORMULA_8" localSheetId="5" hidden="1">Consolidated!$AP$33,Consolidated!$AB$34,Consolidated!$AJ$34,Consolidated!$AP$34,Consolidated!$AB$35,Consolidated!$AJ$35,Consolidated!$AP$35,Consolidated!$H$36,Consolidated!$J$36,Consolidated!$L$36,Consolidated!$N$36,Consolidated!$P$36,Consolidated!$R$36,Consolidated!$T$36,Consolidated!$V$36,Consolidated!$X$36</definedName>
    <definedName name="QB_FORMULA_8" localSheetId="3" hidden="1">'Operating Stmt of Activities'!$J$56,'Operating Stmt of Activities'!$L$56,'Operating Stmt of Activities'!$N$56,'Operating Stmt of Activities'!$P$56,'Operating Stmt of Activities'!$R$56,'Operating Stmt of Activities'!$T$56,'Operating Stmt of Activities'!$L$57,'Operating Stmt of Activities'!$R$57,'Operating Stmt of Activities'!$L$59,'Operating Stmt of Activities'!$R$59,'Operating Stmt of Activities'!$L$60,'Operating Stmt of Activities'!$R$60,'Operating Stmt of Activities'!$L$61,'Operating Stmt of Activities'!$R$61,'Operating Stmt of Activities'!$L$62,'Operating Stmt of Activities'!$R$62</definedName>
    <definedName name="QB_FORMULA_9" localSheetId="5" hidden="1">Consolidated!$Z$36,Consolidated!$AB$36,Consolidated!$AD$36,Consolidated!$AF$36,Consolidated!$AH$36,Consolidated!$AJ$36,Consolidated!$AL$36,Consolidated!$AN$36,Consolidated!$AP$36,Consolidated!$AB$38,Consolidated!$AJ$38,Consolidated!$AP$38,Consolidated!$AB$39,Consolidated!$AJ$39,Consolidated!$AP$39,Consolidated!$AB$40</definedName>
    <definedName name="QB_FORMULA_9" localSheetId="3" hidden="1">'Operating Stmt of Activities'!$H$63,'Operating Stmt of Activities'!$J$63,'Operating Stmt of Activities'!$L$63,'Operating Stmt of Activities'!$N$63,'Operating Stmt of Activities'!$P$63,'Operating Stmt of Activities'!$R$63,'Operating Stmt of Activities'!$T$63,'Operating Stmt of Activities'!$H$64,'Operating Stmt of Activities'!$J$64,'Operating Stmt of Activities'!$L$64,'Operating Stmt of Activities'!$N$64,'Operating Stmt of Activities'!$P$64,'Operating Stmt of Activities'!$R$64,'Operating Stmt of Activities'!$T$64,'Operating Stmt of Activities'!$L$66,'Operating Stmt of Activities'!$R$66</definedName>
    <definedName name="QB_ROW_1" localSheetId="1" hidden="1">'Balance Sheet'!$A$2</definedName>
    <definedName name="QB_ROW_10031" localSheetId="1" hidden="1">'Balance Sheet'!$D$36</definedName>
    <definedName name="QB_ROW_1011" localSheetId="1" hidden="1">'Balance Sheet'!$B$3</definedName>
    <definedName name="QB_ROW_102250" localSheetId="3" hidden="1">'Operating Stmt of Activities'!$F$119</definedName>
    <definedName name="QB_ROW_1022500" localSheetId="5" hidden="1">Consolidated!$F$118</definedName>
    <definedName name="QB_ROW_10331" localSheetId="1" hidden="1">'Balance Sheet'!$D$38</definedName>
    <definedName name="QB_ROW_110250" localSheetId="3" hidden="1">'Operating Stmt of Activities'!$F$124</definedName>
    <definedName name="QB_ROW_1102500" localSheetId="5" hidden="1">Consolidated!$F$123</definedName>
    <definedName name="QB_ROW_11031" localSheetId="1" hidden="1">'Balance Sheet'!$D$39</definedName>
    <definedName name="QB_ROW_11331" localSheetId="1" hidden="1">'Balance Sheet'!$D$43</definedName>
    <definedName name="QB_ROW_120250" localSheetId="3" hidden="1">'Operating Stmt of Activities'!$F$100</definedName>
    <definedName name="QB_ROW_1202500" localSheetId="5" hidden="1">Consolidated!$F$100</definedName>
    <definedName name="QB_ROW_12031" localSheetId="1" hidden="1">'Balance Sheet'!$D$44</definedName>
    <definedName name="QB_ROW_121040" localSheetId="3" hidden="1">'Operating Stmt of Activities'!$E$58</definedName>
    <definedName name="QB_ROW_1210400" localSheetId="5" hidden="1">Consolidated!$E$57</definedName>
    <definedName name="QB_ROW_121340" localSheetId="3" hidden="1">'Operating Stmt of Activities'!$E$63</definedName>
    <definedName name="QB_ROW_121340" localSheetId="2" hidden="1">'Operating Summary'!$E$14</definedName>
    <definedName name="QB_ROW_1213400" localSheetId="5" hidden="1">Consolidated!$E$62</definedName>
    <definedName name="QB_ROW_1220" localSheetId="1" hidden="1">'Balance Sheet'!$C$62</definedName>
    <definedName name="QB_ROW_123260" localSheetId="3" hidden="1">'Operating Stmt of Activities'!$G$49</definedName>
    <definedName name="QB_ROW_1232600" localSheetId="5" hidden="1">Consolidated!$G$48</definedName>
    <definedName name="QB_ROW_12331" localSheetId="1" hidden="1">'Balance Sheet'!$D$54</definedName>
    <definedName name="QB_ROW_128250" localSheetId="3" hidden="1">'Operating Stmt of Activities'!$F$107</definedName>
    <definedName name="QB_ROW_1282500" localSheetId="5" hidden="1">Consolidated!$F$106</definedName>
    <definedName name="QB_ROW_129240" localSheetId="3" hidden="1">'Operating Stmt of Activities'!$E$57</definedName>
    <definedName name="QB_ROW_129240" localSheetId="2" hidden="1">'Operating Summary'!$E$13</definedName>
    <definedName name="QB_ROW_1292400" localSheetId="5" hidden="1">Consolidated!$E$56</definedName>
    <definedName name="QB_ROW_13021" localSheetId="1" hidden="1">'Balance Sheet'!$C$56</definedName>
    <definedName name="QB_ROW_1311" localSheetId="1" hidden="1">'Balance Sheet'!$B$22</definedName>
    <definedName name="QB_ROW_13321" localSheetId="1" hidden="1">'Balance Sheet'!$C$58</definedName>
    <definedName name="QB_ROW_13330" localSheetId="1" hidden="1">'Balance Sheet'!$D$8</definedName>
    <definedName name="QB_ROW_135240" localSheetId="1" hidden="1">'Balance Sheet'!$E$37</definedName>
    <definedName name="QB_ROW_138360" localSheetId="3" hidden="1">'Operating Stmt of Activities'!$G$34</definedName>
    <definedName name="QB_ROW_1383600" localSheetId="5" hidden="1">Consolidated!$G$33</definedName>
    <definedName name="QB_ROW_139250" localSheetId="3" hidden="1">'Operating Stmt of Activities'!$F$77</definedName>
    <definedName name="QB_ROW_1392500" localSheetId="5" hidden="1">Consolidated!$F$76</definedName>
    <definedName name="QB_ROW_14011" localSheetId="1" hidden="1">'Balance Sheet'!$B$60</definedName>
    <definedName name="QB_ROW_141230" localSheetId="1" hidden="1">'Balance Sheet'!$D$20</definedName>
    <definedName name="QB_ROW_142250" localSheetId="3" hidden="1">'Operating Stmt of Activities'!$F$60</definedName>
    <definedName name="QB_ROW_1422500" localSheetId="5" hidden="1">Consolidated!$F$59</definedName>
    <definedName name="QB_ROW_14311" localSheetId="1" hidden="1">'Balance Sheet'!$B$68</definedName>
    <definedName name="QB_ROW_143250" localSheetId="3" hidden="1">'Operating Stmt of Activities'!$F$95</definedName>
    <definedName name="QB_ROW_1432500" localSheetId="5" hidden="1">Consolidated!$F$95</definedName>
    <definedName name="QB_ROW_145230" localSheetId="1" hidden="1">'Balance Sheet'!$D$13</definedName>
    <definedName name="QB_ROW_148250" localSheetId="3" hidden="1">'Operating Stmt of Activities'!$F$20</definedName>
    <definedName name="QB_ROW_1482500" localSheetId="5" hidden="1">Consolidated!$F$19</definedName>
    <definedName name="QB_ROW_152250" localSheetId="3" hidden="1">'Operating Stmt of Activities'!$F$102</definedName>
    <definedName name="QB_ROW_1522500" localSheetId="5" hidden="1">Consolidated!$F$102</definedName>
    <definedName name="QB_ROW_156250" localSheetId="3" hidden="1">'Operating Stmt of Activities'!$F$21</definedName>
    <definedName name="QB_ROW_1562500" localSheetId="5" hidden="1">Consolidated!$F$20</definedName>
    <definedName name="QB_ROW_157040" localSheetId="3" hidden="1">'Operating Stmt of Activities'!$E$19</definedName>
    <definedName name="QB_ROW_1570400" localSheetId="5" hidden="1">Consolidated!$E$18</definedName>
    <definedName name="QB_ROW_157340" localSheetId="3" hidden="1">'Operating Stmt of Activities'!$E$23</definedName>
    <definedName name="QB_ROW_157340" localSheetId="2" hidden="1">'Operating Summary'!$E$9</definedName>
    <definedName name="QB_ROW_1573400" localSheetId="5" hidden="1">Consolidated!$E$22</definedName>
    <definedName name="QB_ROW_158240" localSheetId="3" hidden="1">'Operating Stmt of Activities'!$E$69</definedName>
    <definedName name="QB_ROW_158240" localSheetId="2" hidden="1">'Operating Summary'!$E$20</definedName>
    <definedName name="QB_ROW_1582400" localSheetId="5" hidden="1">Consolidated!$E$68</definedName>
    <definedName name="QB_ROW_161330" localSheetId="1" hidden="1">'Balance Sheet'!$D$18</definedName>
    <definedName name="QB_ROW_165250" localSheetId="3" hidden="1">'Operating Stmt of Activities'!$F$112</definedName>
    <definedName name="QB_ROW_1652500" localSheetId="5" hidden="1">Consolidated!$F$111</definedName>
    <definedName name="QB_ROW_169250" localSheetId="3" hidden="1">'Operating Stmt of Activities'!$F$22</definedName>
    <definedName name="QB_ROW_1692500" localSheetId="5" hidden="1">Consolidated!$F$21</definedName>
    <definedName name="QB_ROW_1702300" localSheetId="5" hidden="1">Consolidated!$D$141</definedName>
    <definedName name="QB_ROW_171250" localSheetId="3" hidden="1">'Operating Stmt of Activities'!$F$29</definedName>
    <definedName name="QB_ROW_1712500" localSheetId="5" hidden="1">Consolidated!$F$28</definedName>
    <definedName name="QB_ROW_17221" localSheetId="1" hidden="1">'Balance Sheet'!$C$67</definedName>
    <definedName name="QB_ROW_179250" localSheetId="3" hidden="1">'Operating Stmt of Activities'!$F$7</definedName>
    <definedName name="QB_ROW_1792500" localSheetId="5" hidden="1">Consolidated!$F$7</definedName>
    <definedName name="QB_ROW_181250" localSheetId="3" hidden="1">'Operating Stmt of Activities'!$F$6</definedName>
    <definedName name="QB_ROW_1812500" localSheetId="5" hidden="1">Consolidated!$F$6</definedName>
    <definedName name="QB_ROW_18301" localSheetId="4" hidden="1">Campaign!$A$24</definedName>
    <definedName name="QB_ROW_18301" localSheetId="3" hidden="1">'Operating Stmt of Activities'!$A$143</definedName>
    <definedName name="QB_ROW_18301" localSheetId="2" hidden="1">'Operating Summary'!$A$42</definedName>
    <definedName name="QB_ROW_183010" localSheetId="5" hidden="1">Consolidated!$A$144</definedName>
    <definedName name="QB_ROW_186250" localSheetId="3" hidden="1">'Operating Stmt of Activities'!$F$13</definedName>
    <definedName name="QB_ROW_1862500" localSheetId="5" hidden="1">Consolidated!$F$12</definedName>
    <definedName name="QB_ROW_187340" localSheetId="1" hidden="1">'Balance Sheet'!$E$45</definedName>
    <definedName name="QB_ROW_19011" localSheetId="4" hidden="1">Campaign!$B$3</definedName>
    <definedName name="QB_ROW_19011" localSheetId="3" hidden="1">'Operating Stmt of Activities'!$B$3</definedName>
    <definedName name="QB_ROW_19011" localSheetId="2" hidden="1">'Operating Summary'!$B$3</definedName>
    <definedName name="QB_ROW_190110" localSheetId="5" hidden="1">Consolidated!$B$3</definedName>
    <definedName name="QB_ROW_190250" localSheetId="3" hidden="1">'Operating Stmt of Activities'!$F$114</definedName>
    <definedName name="QB_ROW_1902500" localSheetId="5" hidden="1">Consolidated!$F$113</definedName>
    <definedName name="QB_ROW_192240" localSheetId="1" hidden="1">'Balance Sheet'!$E$48</definedName>
    <definedName name="QB_ROW_19250" localSheetId="3" hidden="1">'Operating Stmt of Activities'!$F$94</definedName>
    <definedName name="QB_ROW_192500" localSheetId="5" hidden="1">Consolidated!$F$94</definedName>
    <definedName name="QB_ROW_19311" localSheetId="4" hidden="1">Campaign!$B$18</definedName>
    <definedName name="QB_ROW_19311" localSheetId="3" hidden="1">'Operating Stmt of Activities'!$B$136</definedName>
    <definedName name="QB_ROW_19311" localSheetId="2" hidden="1">'Operating Summary'!$B$35</definedName>
    <definedName name="QB_ROW_193110" localSheetId="5" hidden="1">Consolidated!$B$136</definedName>
    <definedName name="QB_ROW_193250" localSheetId="3" hidden="1">'Operating Stmt of Activities'!$F$14</definedName>
    <definedName name="QB_ROW_1932500" localSheetId="5" hidden="1">Consolidated!$F$13</definedName>
    <definedName name="QB_ROW_194230" localSheetId="1" hidden="1">'Balance Sheet'!$D$11</definedName>
    <definedName name="QB_ROW_195250" localSheetId="3" hidden="1">'Operating Stmt of Activities'!$F$129</definedName>
    <definedName name="QB_ROW_1952500" localSheetId="5" hidden="1">Consolidated!$F$128</definedName>
    <definedName name="QB_ROW_197250" localSheetId="3" hidden="1">'Operating Stmt of Activities'!$F$91</definedName>
    <definedName name="QB_ROW_1972500" localSheetId="5" hidden="1">Consolidated!$F$91</definedName>
    <definedName name="QB_ROW_200220" localSheetId="1" hidden="1">'Balance Sheet'!$C$25</definedName>
    <definedName name="QB_ROW_20031" localSheetId="4" hidden="1">Campaign!$D$4</definedName>
    <definedName name="QB_ROW_20031" localSheetId="3" hidden="1">'Operating Stmt of Activities'!$D$4</definedName>
    <definedName name="QB_ROW_20031" localSheetId="2" hidden="1">'Operating Summary'!$D$4</definedName>
    <definedName name="QB_ROW_200310" localSheetId="5" hidden="1">Consolidated!$D$4</definedName>
    <definedName name="QB_ROW_2021" localSheetId="1" hidden="1">'Balance Sheet'!$C$4</definedName>
    <definedName name="QB_ROW_20250" localSheetId="3" hidden="1">'Operating Stmt of Activities'!$F$132</definedName>
    <definedName name="QB_ROW_202500" localSheetId="5" hidden="1">Consolidated!$F$131</definedName>
    <definedName name="QB_ROW_20331" localSheetId="4" hidden="1">Campaign!$D$8</definedName>
    <definedName name="QB_ROW_20331" localSheetId="3" hidden="1">'Operating Stmt of Activities'!$D$64</definedName>
    <definedName name="QB_ROW_20331" localSheetId="2" hidden="1">'Operating Summary'!$D$15</definedName>
    <definedName name="QB_ROW_203310" localSheetId="5" hidden="1">Consolidated!$D$63</definedName>
    <definedName name="QB_ROW_208220" localSheetId="1" hidden="1">'Balance Sheet'!$C$24</definedName>
    <definedName name="QB_ROW_209250" localSheetId="3" hidden="1">'Operating Stmt of Activities'!$F$106</definedName>
    <definedName name="QB_ROW_2092500" localSheetId="5" hidden="1">Consolidated!$F$105</definedName>
    <definedName name="QB_ROW_210250" localSheetId="3" hidden="1">'Operating Stmt of Activities'!$F$25</definedName>
    <definedName name="QB_ROW_2102500" localSheetId="5" hidden="1">Consolidated!$F$24</definedName>
    <definedName name="QB_ROW_21031" localSheetId="4" hidden="1">Campaign!$D$10</definedName>
    <definedName name="QB_ROW_21031" localSheetId="3" hidden="1">'Operating Stmt of Activities'!$D$74</definedName>
    <definedName name="QB_ROW_21031" localSheetId="2" hidden="1">'Operating Summary'!$D$25</definedName>
    <definedName name="QB_ROW_210310" localSheetId="5" hidden="1">Consolidated!$D$73</definedName>
    <definedName name="QB_ROW_211350" localSheetId="3" hidden="1">'Operating Stmt of Activities'!$F$30</definedName>
    <definedName name="QB_ROW_2113500" localSheetId="5" hidden="1">Consolidated!$F$29</definedName>
    <definedName name="QB_ROW_212250" localSheetId="3" hidden="1">'Operating Stmt of Activities'!$F$59</definedName>
    <definedName name="QB_ROW_2122500" localSheetId="5" hidden="1">Consolidated!$F$58</definedName>
    <definedName name="QB_ROW_21331" localSheetId="4" hidden="1">Campaign!$D$17</definedName>
    <definedName name="QB_ROW_21331" localSheetId="3" hidden="1">'Operating Stmt of Activities'!$D$135</definedName>
    <definedName name="QB_ROW_21331" localSheetId="2" hidden="1">'Operating Summary'!$D$34</definedName>
    <definedName name="QB_ROW_213310" localSheetId="5" hidden="1">Consolidated!$D$135</definedName>
    <definedName name="QB_ROW_213330" localSheetId="1" hidden="1">'Balance Sheet'!$D$7</definedName>
    <definedName name="QB_ROW_217040" localSheetId="3" hidden="1">'Operating Stmt of Activities'!$E$44</definedName>
    <definedName name="QB_ROW_2170400" localSheetId="5" hidden="1">Consolidated!$E$43</definedName>
    <definedName name="QB_ROW_217340" localSheetId="3" hidden="1">'Operating Stmt of Activities'!$E$56</definedName>
    <definedName name="QB_ROW_217340" localSheetId="2" hidden="1">'Operating Summary'!$E$12</definedName>
    <definedName name="QB_ROW_2173400" localSheetId="5" hidden="1">Consolidated!$E$55</definedName>
    <definedName name="QB_ROW_218250" localSheetId="3" hidden="1">'Operating Stmt of Activities'!$F$62</definedName>
    <definedName name="QB_ROW_2182500" localSheetId="5" hidden="1">Consolidated!$F$61</definedName>
    <definedName name="QB_ROW_22011" localSheetId="4" hidden="1">Campaign!$B$19</definedName>
    <definedName name="QB_ROW_22011" localSheetId="3" hidden="1">'Operating Stmt of Activities'!$B$137</definedName>
    <definedName name="QB_ROW_22011" localSheetId="2" hidden="1">'Operating Summary'!$B$36</definedName>
    <definedName name="QB_ROW_220110" localSheetId="5" hidden="1">Consolidated!$B$137</definedName>
    <definedName name="QB_ROW_220220" localSheetId="1" hidden="1">'Balance Sheet'!$C$27</definedName>
    <definedName name="QB_ROW_222220" localSheetId="1" hidden="1">'Balance Sheet'!$C$28</definedName>
    <definedName name="QB_ROW_22250" localSheetId="3" hidden="1">'Operating Stmt of Activities'!$F$128</definedName>
    <definedName name="QB_ROW_222500" localSheetId="5" hidden="1">Consolidated!$F$127</definedName>
    <definedName name="QB_ROW_22311" localSheetId="4" hidden="1">Campaign!$B$23</definedName>
    <definedName name="QB_ROW_22311" localSheetId="3" hidden="1">'Operating Stmt of Activities'!$B$142</definedName>
    <definedName name="QB_ROW_22311" localSheetId="2" hidden="1">'Operating Summary'!$B$41</definedName>
    <definedName name="QB_ROW_223110" localSheetId="5" hidden="1">Consolidated!$B$143</definedName>
    <definedName name="QB_ROW_223220" localSheetId="1" hidden="1">'Balance Sheet'!$C$30</definedName>
    <definedName name="QB_ROW_225250" localSheetId="3" hidden="1">'Operating Stmt of Activities'!$F$116</definedName>
    <definedName name="QB_ROW_2252500" localSheetId="5" hidden="1">Consolidated!$F$115</definedName>
    <definedName name="QB_ROW_227250" localSheetId="3" hidden="1">'Operating Stmt of Activities'!$F$103</definedName>
    <definedName name="QB_ROW_23021" localSheetId="4" hidden="1">Campaign!$C$20</definedName>
    <definedName name="QB_ROW_23021" localSheetId="3" hidden="1">'Operating Stmt of Activities'!$C$138</definedName>
    <definedName name="QB_ROW_23021" localSheetId="2" hidden="1">'Operating Summary'!$C$37</definedName>
    <definedName name="QB_ROW_230210" localSheetId="5" hidden="1">Consolidated!$C$138</definedName>
    <definedName name="QB_ROW_230250" localSheetId="3" hidden="1">'Operating Stmt of Activities'!$F$96</definedName>
    <definedName name="QB_ROW_2302500" localSheetId="5" hidden="1">Consolidated!$F$96</definedName>
    <definedName name="QB_ROW_231330" localSheetId="1" hidden="1">'Balance Sheet'!$D$19</definedName>
    <definedName name="QB_ROW_2321" localSheetId="1" hidden="1">'Balance Sheet'!$C$9</definedName>
    <definedName name="QB_ROW_23250" localSheetId="3" hidden="1">'Operating Stmt of Activities'!$F$113</definedName>
    <definedName name="QB_ROW_232500" localSheetId="5" hidden="1">Consolidated!$F$112</definedName>
    <definedName name="QB_ROW_23321" localSheetId="4" hidden="1">Campaign!$C$22</definedName>
    <definedName name="QB_ROW_23321" localSheetId="3" hidden="1">'Operating Stmt of Activities'!$C$141</definedName>
    <definedName name="QB_ROW_23321" localSheetId="2" hidden="1">'Operating Summary'!$C$40</definedName>
    <definedName name="QB_ROW_233210" localSheetId="5" hidden="1">Consolidated!$C$142</definedName>
    <definedName name="QB_ROW_238220" localSheetId="1" hidden="1">'Balance Sheet'!$C$63</definedName>
    <definedName name="QB_ROW_239220" localSheetId="1" hidden="1">'Balance Sheet'!$C$65</definedName>
    <definedName name="QB_ROW_240220" localSheetId="1" hidden="1">'Balance Sheet'!$C$66</definedName>
    <definedName name="QB_ROW_24250" localSheetId="3" hidden="1">'Operating Stmt of Activities'!$F$115</definedName>
    <definedName name="QB_ROW_242500" localSheetId="5" hidden="1">Consolidated!$F$114</definedName>
    <definedName name="QB_ROW_251240" localSheetId="3" hidden="1">'Operating Stmt of Activities'!$E$71</definedName>
    <definedName name="QB_ROW_251240" localSheetId="2" hidden="1">'Operating Summary'!$E$22</definedName>
    <definedName name="QB_ROW_2512400" localSheetId="5" hidden="1">Consolidated!$E$70</definedName>
    <definedName name="QB_ROW_25250" localSheetId="3" hidden="1">'Operating Stmt of Activities'!$F$126</definedName>
    <definedName name="QB_ROW_252500" localSheetId="5" hidden="1">Consolidated!$F$125</definedName>
    <definedName name="QB_ROW_253240" localSheetId="1" hidden="1">'Balance Sheet'!$E$51</definedName>
    <definedName name="QB_ROW_254230" localSheetId="4" hidden="1">Campaign!$D$21</definedName>
    <definedName name="QB_ROW_254230" localSheetId="3" hidden="1">'Operating Stmt of Activities'!$D$140</definedName>
    <definedName name="QB_ROW_254230" localSheetId="2" hidden="1">'Operating Summary'!$D$39</definedName>
    <definedName name="QB_ROW_2542300" localSheetId="5" hidden="1">Consolidated!$D$140</definedName>
    <definedName name="QB_ROW_260240" localSheetId="3" hidden="1">'Operating Stmt of Activities'!$E$70</definedName>
    <definedName name="QB_ROW_260240" localSheetId="2" hidden="1">'Operating Summary'!$E$21</definedName>
    <definedName name="QB_ROW_2602400" localSheetId="5" hidden="1">Consolidated!$E$69</definedName>
    <definedName name="QB_ROW_26250" localSheetId="3" hidden="1">'Operating Stmt of Activities'!$F$101</definedName>
    <definedName name="QB_ROW_262500" localSheetId="5" hidden="1">Consolidated!$F$101</definedName>
    <definedName name="QB_ROW_263240" localSheetId="1" hidden="1">'Balance Sheet'!$E$50</definedName>
    <definedName name="QB_ROW_268040" localSheetId="3" hidden="1">'Operating Stmt of Activities'!$E$5</definedName>
    <definedName name="QB_ROW_2680400" localSheetId="5" hidden="1">Consolidated!$E$5</definedName>
    <definedName name="QB_ROW_268340" localSheetId="4" hidden="1">Campaign!$E$5</definedName>
    <definedName name="QB_ROW_268340" localSheetId="3" hidden="1">'Operating Stmt of Activities'!$E$11</definedName>
    <definedName name="QB_ROW_268340" localSheetId="2" hidden="1">'Operating Summary'!$E$5</definedName>
    <definedName name="QB_ROW_2683400" localSheetId="5" hidden="1">Consolidated!$E$10</definedName>
    <definedName name="QB_ROW_269040" localSheetId="3" hidden="1">'Operating Stmt of Activities'!$E$12</definedName>
    <definedName name="QB_ROW_2690400" localSheetId="5" hidden="1">Consolidated!$E$11</definedName>
    <definedName name="QB_ROW_269340" localSheetId="4" hidden="1">Campaign!$E$6</definedName>
    <definedName name="QB_ROW_269340" localSheetId="3" hidden="1">'Operating Stmt of Activities'!$E$18</definedName>
    <definedName name="QB_ROW_269340" localSheetId="2" hidden="1">'Operating Summary'!$E$8</definedName>
    <definedName name="QB_ROW_2693400" localSheetId="5" hidden="1">Consolidated!$E$17</definedName>
    <definedName name="QB_ROW_270040" localSheetId="3" hidden="1">'Operating Stmt of Activities'!$E$24</definedName>
    <definedName name="QB_ROW_2700400" localSheetId="5" hidden="1">Consolidated!$E$23</definedName>
    <definedName name="QB_ROW_270340" localSheetId="4" hidden="1">Campaign!$E$7</definedName>
    <definedName name="QB_ROW_270340" localSheetId="3" hidden="1">'Operating Stmt of Activities'!$E$31</definedName>
    <definedName name="QB_ROW_270340" localSheetId="2" hidden="1">'Operating Summary'!$E$10</definedName>
    <definedName name="QB_ROW_2703400" localSheetId="5" hidden="1">Consolidated!$E$30</definedName>
    <definedName name="QB_ROW_274220" localSheetId="1" hidden="1">'Balance Sheet'!$C$29</definedName>
    <definedName name="QB_ROW_280330" localSheetId="1" hidden="1">'Balance Sheet'!$D$17</definedName>
    <definedName name="QB_ROW_289050" localSheetId="3" hidden="1">'Operating Stmt of Activities'!$F$52</definedName>
    <definedName name="QB_ROW_2890500" localSheetId="5" hidden="1">Consolidated!$F$51</definedName>
    <definedName name="QB_ROW_289350" localSheetId="3" hidden="1">'Operating Stmt of Activities'!$F$55</definedName>
    <definedName name="QB_ROW_2893500" localSheetId="5" hidden="1">Consolidated!$E$54</definedName>
    <definedName name="QB_ROW_293230" localSheetId="1" hidden="1">'Balance Sheet'!$D$6</definedName>
    <definedName name="QB_ROW_298230" localSheetId="1" hidden="1">'Balance Sheet'!$D$14</definedName>
    <definedName name="QB_ROW_300040" localSheetId="3" hidden="1">'Operating Stmt of Activities'!$E$90</definedName>
    <definedName name="QB_ROW_3000400" localSheetId="5" hidden="1">Consolidated!$E$90</definedName>
    <definedName name="QB_ROW_300340" localSheetId="3" hidden="1">'Operating Stmt of Activities'!$E$97</definedName>
    <definedName name="QB_ROW_300340" localSheetId="2" hidden="1">'Operating Summary'!$E$28</definedName>
    <definedName name="QB_ROW_3003400" localSheetId="5" hidden="1">Consolidated!$E$97</definedName>
    <definedName name="QB_ROW_301" localSheetId="1" hidden="1">'Balance Sheet'!$A$32</definedName>
    <definedName name="QB_ROW_301040" localSheetId="3" hidden="1">'Operating Stmt of Activities'!$E$98</definedName>
    <definedName name="QB_ROW_3010400" localSheetId="5" hidden="1">Consolidated!$E$98</definedName>
    <definedName name="QB_ROW_301340" localSheetId="4" hidden="1">Campaign!$E$13</definedName>
    <definedName name="QB_ROW_301340" localSheetId="3" hidden="1">'Operating Stmt of Activities'!$E$110</definedName>
    <definedName name="QB_ROW_301340" localSheetId="2" hidden="1">'Operating Summary'!$E$29</definedName>
    <definedName name="QB_ROW_3013400" localSheetId="5" hidden="1">Consolidated!$E$109</definedName>
    <definedName name="QB_ROW_302040" localSheetId="3" hidden="1">'Operating Stmt of Activities'!$E$111</definedName>
    <definedName name="QB_ROW_3020400" localSheetId="5" hidden="1">Consolidated!$E$110</definedName>
    <definedName name="QB_ROW_3021" localSheetId="1" hidden="1">'Balance Sheet'!$C$10</definedName>
    <definedName name="QB_ROW_302340" localSheetId="4" hidden="1">Campaign!$E$14</definedName>
    <definedName name="QB_ROW_302340" localSheetId="3" hidden="1">'Operating Stmt of Activities'!$E$117</definedName>
    <definedName name="QB_ROW_302340" localSheetId="2" hidden="1">'Operating Summary'!$E$30</definedName>
    <definedName name="QB_ROW_3023400" localSheetId="5" hidden="1">Consolidated!$E$116</definedName>
    <definedName name="QB_ROW_30250" localSheetId="3" hidden="1">'Operating Stmt of Activities'!$F$93</definedName>
    <definedName name="QB_ROW_302500" localSheetId="5" hidden="1">Consolidated!$F$93</definedName>
    <definedName name="QB_ROW_303040" localSheetId="3" hidden="1">'Operating Stmt of Activities'!$E$123</definedName>
    <definedName name="QB_ROW_3030400" localSheetId="5" hidden="1">Consolidated!$E$122</definedName>
    <definedName name="QB_ROW_303340" localSheetId="4" hidden="1">Campaign!$E$15</definedName>
    <definedName name="QB_ROW_303340" localSheetId="3" hidden="1">'Operating Stmt of Activities'!$E$130</definedName>
    <definedName name="QB_ROW_303340" localSheetId="2" hidden="1">'Operating Summary'!$E$32</definedName>
    <definedName name="QB_ROW_3033400" localSheetId="5" hidden="1">Consolidated!$E$129</definedName>
    <definedName name="QB_ROW_304040" localSheetId="3" hidden="1">'Operating Stmt of Activities'!$E$131</definedName>
    <definedName name="QB_ROW_3040400" localSheetId="5" hidden="1">Consolidated!$E$130</definedName>
    <definedName name="QB_ROW_304340" localSheetId="4" hidden="1">Campaign!$E$16</definedName>
    <definedName name="QB_ROW_304340" localSheetId="3" hidden="1">'Operating Stmt of Activities'!$E$134</definedName>
    <definedName name="QB_ROW_304340" localSheetId="2" hidden="1">'Operating Summary'!$E$33</definedName>
    <definedName name="QB_ROW_3043400" localSheetId="5" hidden="1">Consolidated!$E$134</definedName>
    <definedName name="QB_ROW_305220" localSheetId="1" hidden="1">'Balance Sheet'!$C$64</definedName>
    <definedName name="QB_ROW_31240" localSheetId="1" hidden="1">'Balance Sheet'!$E$52</definedName>
    <definedName name="QB_ROW_325240" localSheetId="1" hidden="1">'Balance Sheet'!$E$53</definedName>
    <definedName name="QB_ROW_3321" localSheetId="1" hidden="1">'Balance Sheet'!$C$15</definedName>
    <definedName name="QB_ROW_332250" localSheetId="3" hidden="1">'Operating Stmt of Activities'!$F$108</definedName>
    <definedName name="QB_ROW_3322500" localSheetId="5" hidden="1">Consolidated!$F$107</definedName>
    <definedName name="QB_ROW_339250" localSheetId="3" hidden="1">'Operating Stmt of Activities'!$F$16</definedName>
    <definedName name="QB_ROW_3392500" localSheetId="5" hidden="1">Consolidated!$F$15</definedName>
    <definedName name="QB_ROW_344250" localSheetId="3" hidden="1">'Operating Stmt of Activities'!$F$61</definedName>
    <definedName name="QB_ROW_3442500" localSheetId="5" hidden="1">Consolidated!$F$60</definedName>
    <definedName name="QB_ROW_345260" localSheetId="3" hidden="1">'Operating Stmt of Activities'!$G$47</definedName>
    <definedName name="QB_ROW_3452600" localSheetId="5" hidden="1">Consolidated!$G$46</definedName>
    <definedName name="QB_ROW_350260" localSheetId="3" hidden="1">'Operating Stmt of Activities'!$G$48</definedName>
    <definedName name="QB_ROW_3502600" localSheetId="5" hidden="1">Consolidated!$G$47</definedName>
    <definedName name="QB_ROW_351250" localSheetId="3" hidden="1">'Operating Stmt of Activities'!$F$109</definedName>
    <definedName name="QB_ROW_3512500" localSheetId="5" hidden="1">Consolidated!$F$108</definedName>
    <definedName name="QB_ROW_357250" localSheetId="3" hidden="1">'Operating Stmt of Activities'!$F$85</definedName>
    <definedName name="QB_ROW_3572500" localSheetId="5" hidden="1">Consolidated!$F$85</definedName>
    <definedName name="QB_ROW_359250" localSheetId="3" hidden="1">'Operating Stmt of Activities'!$F$84</definedName>
    <definedName name="QB_ROW_3592500" localSheetId="5" hidden="1">Consolidated!$F$84</definedName>
    <definedName name="QB_ROW_360250" localSheetId="3" hidden="1">'Operating Stmt of Activities'!$F$83</definedName>
    <definedName name="QB_ROW_3602500" localSheetId="5" hidden="1">Consolidated!$F$83</definedName>
    <definedName name="QB_ROW_361250" localSheetId="3" hidden="1">'Operating Stmt of Activities'!$F$87</definedName>
    <definedName name="QB_ROW_3612500" localSheetId="5" hidden="1">Consolidated!$F$87</definedName>
    <definedName name="QB_ROW_362250" localSheetId="3" hidden="1">'Operating Stmt of Activities'!$F$88</definedName>
    <definedName name="QB_ROW_3622500" localSheetId="5" hidden="1">Consolidated!$F$88</definedName>
    <definedName name="QB_ROW_363250" localSheetId="3" hidden="1">'Operating Stmt of Activities'!$F$86</definedName>
    <definedName name="QB_ROW_3632500" localSheetId="5" hidden="1">Consolidated!$F$86</definedName>
    <definedName name="QB_ROW_364250" localSheetId="3" hidden="1">'Operating Stmt of Activities'!$F$133</definedName>
    <definedName name="QB_ROW_3642500" localSheetId="5" hidden="1">Consolidated!$F$133</definedName>
    <definedName name="QB_ROW_369250" localSheetId="3" hidden="1">'Operating Stmt of Activities'!$F$9</definedName>
    <definedName name="QB_ROW_3692500" localSheetId="5" hidden="1">Consolidated!$F$9</definedName>
    <definedName name="QB_ROW_370260" localSheetId="3" hidden="1">'Operating Stmt of Activities'!$G$54</definedName>
    <definedName name="QB_ROW_3702600" localSheetId="5" hidden="1">Consolidated!$G$53</definedName>
    <definedName name="QB_ROW_371250" localSheetId="3" hidden="1">'Operating Stmt of Activities'!$F$17</definedName>
    <definedName name="QB_ROW_3712500" localSheetId="5" hidden="1">Consolidated!$F$16</definedName>
    <definedName name="QB_ROW_37250" localSheetId="3" hidden="1">'Operating Stmt of Activities'!$F$104</definedName>
    <definedName name="QB_ROW_372500" localSheetId="5" hidden="1">Consolidated!$F$103</definedName>
    <definedName name="QB_ROW_374250" localSheetId="3" hidden="1">'Operating Stmt of Activities'!$F$120</definedName>
    <definedName name="QB_ROW_3742500" localSheetId="5" hidden="1">Consolidated!$F$119</definedName>
    <definedName name="QB_ROW_376240" localSheetId="3" hidden="1">'Operating Stmt of Activities'!$E$66</definedName>
    <definedName name="QB_ROW_376240" localSheetId="2" hidden="1">'Operating Summary'!$E$17</definedName>
    <definedName name="QB_ROW_3762400" localSheetId="5" hidden="1">Consolidated!$E$65</definedName>
    <definedName name="QB_ROW_377240" localSheetId="1" hidden="1">'Balance Sheet'!$E$49</definedName>
    <definedName name="QB_ROW_38250" localSheetId="3" hidden="1">'Operating Stmt of Activities'!$F$105</definedName>
    <definedName name="QB_ROW_382500" localSheetId="5" hidden="1">Consolidated!$F$104</definedName>
    <definedName name="QB_ROW_393260" localSheetId="3" hidden="1">'Operating Stmt of Activities'!$G$50</definedName>
    <definedName name="QB_ROW_3932600" localSheetId="5" hidden="1">Consolidated!$G$49</definedName>
    <definedName name="QB_ROW_395240" localSheetId="1" hidden="1">'Balance Sheet'!$E$40</definedName>
    <definedName name="QB_ROW_396240" localSheetId="1" hidden="1">'Balance Sheet'!$E$41</definedName>
    <definedName name="QB_ROW_399250" localSheetId="3" hidden="1">'Operating Stmt of Activities'!$F$76</definedName>
    <definedName name="QB_ROW_3992500" localSheetId="5" hidden="1">Consolidated!$F$75</definedName>
    <definedName name="QB_ROW_400260" localSheetId="3" hidden="1">'Operating Stmt of Activities'!$G$53</definedName>
    <definedName name="QB_ROW_4002600" localSheetId="5" hidden="1">Consolidated!$G$52</definedName>
    <definedName name="QB_ROW_4021" localSheetId="1" hidden="1">'Balance Sheet'!$C$16</definedName>
    <definedName name="QB_ROW_403040" localSheetId="3" hidden="1">'Operating Stmt of Activities'!$E$32</definedName>
    <definedName name="QB_ROW_4030400" localSheetId="5" hidden="1">Consolidated!$E$31</definedName>
    <definedName name="QB_ROW_403340" localSheetId="3" hidden="1">'Operating Stmt of Activities'!$E$43</definedName>
    <definedName name="QB_ROW_403340" localSheetId="2" hidden="1">'Operating Summary'!$E$11</definedName>
    <definedName name="QB_ROW_4033400" localSheetId="5" hidden="1">Consolidated!$E$42</definedName>
    <definedName name="QB_ROW_404260" localSheetId="3" hidden="1">'Operating Stmt of Activities'!$G$36</definedName>
    <definedName name="QB_ROW_4042600" localSheetId="5" hidden="1">Consolidated!$G$35</definedName>
    <definedName name="QB_ROW_405260" localSheetId="3" hidden="1">'Operating Stmt of Activities'!$G$39</definedName>
    <definedName name="QB_ROW_4052600" localSheetId="5" hidden="1">Consolidated!$G$38</definedName>
    <definedName name="QB_ROW_4062500" localSheetId="5" hidden="1">Consolidated!$F$132</definedName>
    <definedName name="QB_ROW_407230" localSheetId="1" hidden="1">'Balance Sheet'!$D$12</definedName>
    <definedName name="QB_ROW_412260" localSheetId="3" hidden="1">'Operating Stmt of Activities'!$G$41</definedName>
    <definedName name="QB_ROW_4122600" localSheetId="5" hidden="1">Consolidated!$G$40</definedName>
    <definedName name="QB_ROW_413250" localSheetId="3" hidden="1">'Operating Stmt of Activities'!$F$92</definedName>
    <definedName name="QB_ROW_4132500" localSheetId="5" hidden="1">Consolidated!$F$92</definedName>
    <definedName name="QB_ROW_416260" localSheetId="3" hidden="1">'Operating Stmt of Activities'!$G$46</definedName>
    <definedName name="QB_ROW_4162600" localSheetId="5" hidden="1">Consolidated!$G$45</definedName>
    <definedName name="QB_ROW_418240" localSheetId="1" hidden="1">'Balance Sheet'!$E$46</definedName>
    <definedName name="QB_ROW_420250" localSheetId="3" hidden="1">'Operating Stmt of Activities'!$F$10</definedName>
    <definedName name="QB_ROW_421250" localSheetId="3" hidden="1">'Operating Stmt of Activities'!$F$28</definedName>
    <definedName name="QB_ROW_4212500" localSheetId="5" hidden="1">Consolidated!$F$27</definedName>
    <definedName name="QB_ROW_4220" localSheetId="1" hidden="1">'Balance Sheet'!$C$61</definedName>
    <definedName name="QB_ROW_422050" localSheetId="3" hidden="1">'Operating Stmt of Activities'!$F$33</definedName>
    <definedName name="QB_ROW_4220500" localSheetId="5" hidden="1">Consolidated!$F$32</definedName>
    <definedName name="QB_ROW_422350" localSheetId="3" hidden="1">'Operating Stmt of Activities'!$F$37</definedName>
    <definedName name="QB_ROW_4223500" localSheetId="5" hidden="1">Consolidated!$F$36</definedName>
    <definedName name="QB_ROW_423260" localSheetId="3" hidden="1">'Operating Stmt of Activities'!$G$35</definedName>
    <definedName name="QB_ROW_4232600" localSheetId="5" hidden="1">Consolidated!$G$34</definedName>
    <definedName name="QB_ROW_424050" localSheetId="3" hidden="1">'Operating Stmt of Activities'!$F$38</definedName>
    <definedName name="QB_ROW_4240500" localSheetId="5" hidden="1">Consolidated!$F$37</definedName>
    <definedName name="QB_ROW_424350" localSheetId="3" hidden="1">'Operating Stmt of Activities'!$F$42</definedName>
    <definedName name="QB_ROW_4243500" localSheetId="5" hidden="1">Consolidated!$F$41</definedName>
    <definedName name="QB_ROW_425260" localSheetId="3" hidden="1">'Operating Stmt of Activities'!$G$40</definedName>
    <definedName name="QB_ROW_4252600" localSheetId="5" hidden="1">Consolidated!$G$39</definedName>
    <definedName name="QB_ROW_426220" localSheetId="1" hidden="1">'Balance Sheet'!$C$26</definedName>
    <definedName name="QB_ROW_427230" localSheetId="1" hidden="1">'Balance Sheet'!$D$57</definedName>
    <definedName name="QB_ROW_428250" localSheetId="3" hidden="1">'Operating Stmt of Activities'!$F$121</definedName>
    <definedName name="QB_ROW_4282500" localSheetId="5" hidden="1">Consolidated!$F$120</definedName>
    <definedName name="QB_ROW_430250" localSheetId="3" hidden="1">'Operating Stmt of Activities'!$F$15</definedName>
    <definedName name="QB_ROW_4302500" localSheetId="5" hidden="1">Consolidated!$F$14</definedName>
    <definedName name="QB_ROW_431250" localSheetId="3" hidden="1">'Operating Stmt of Activities'!$F$27</definedName>
    <definedName name="QB_ROW_4312500" localSheetId="5" hidden="1">Consolidated!$F$26</definedName>
    <definedName name="QB_ROW_4321" localSheetId="1" hidden="1">'Balance Sheet'!$C$21</definedName>
    <definedName name="QB_ROW_433240" localSheetId="1" hidden="1">'Balance Sheet'!$E$42</definedName>
    <definedName name="QB_ROW_434240" localSheetId="1" hidden="1">'Balance Sheet'!$E$47</definedName>
    <definedName name="QB_ROW_46250" localSheetId="3" hidden="1">'Operating Stmt of Activities'!$F$8</definedName>
    <definedName name="QB_ROW_462500" localSheetId="5" hidden="1">Consolidated!$F$8</definedName>
    <definedName name="QB_ROW_49040" localSheetId="3" hidden="1">'Operating Stmt of Activities'!$E$75</definedName>
    <definedName name="QB_ROW_490400" localSheetId="5" hidden="1">Consolidated!$E$74</definedName>
    <definedName name="QB_ROW_49340" localSheetId="4" hidden="1">Campaign!$E$11</definedName>
    <definedName name="QB_ROW_49340" localSheetId="3" hidden="1">'Operating Stmt of Activities'!$E$81</definedName>
    <definedName name="QB_ROW_49340" localSheetId="2" hidden="1">'Operating Summary'!$E$26</definedName>
    <definedName name="QB_ROW_493400" localSheetId="5" hidden="1">Consolidated!$E$81</definedName>
    <definedName name="QB_ROW_5011" localSheetId="1" hidden="1">'Balance Sheet'!$B$23</definedName>
    <definedName name="QB_ROW_50250" localSheetId="3" hidden="1">'Operating Stmt of Activities'!$F$78</definedName>
    <definedName name="QB_ROW_502500" localSheetId="5" hidden="1">Consolidated!$F$77</definedName>
    <definedName name="QB_ROW_52250" localSheetId="3" hidden="1">'Operating Stmt of Activities'!$F$79</definedName>
    <definedName name="QB_ROW_522500" localSheetId="5" hidden="1">Consolidated!$F$78</definedName>
    <definedName name="QB_ROW_5311" localSheetId="1" hidden="1">'Balance Sheet'!$B$31</definedName>
    <definedName name="QB_ROW_53250" localSheetId="3" hidden="1">'Operating Stmt of Activities'!$F$80</definedName>
    <definedName name="QB_ROW_532500" localSheetId="5" hidden="1">Consolidated!$F$79</definedName>
    <definedName name="QB_ROW_592500" localSheetId="5" hidden="1">Consolidated!$F$80</definedName>
    <definedName name="QB_ROW_60240" localSheetId="3" hidden="1">'Operating Stmt of Activities'!$E$68</definedName>
    <definedName name="QB_ROW_60240" localSheetId="2" hidden="1">'Operating Summary'!$E$19</definedName>
    <definedName name="QB_ROW_602400" localSheetId="5" hidden="1">Consolidated!$E$67</definedName>
    <definedName name="QB_ROW_61250" localSheetId="3" hidden="1">'Operating Stmt of Activities'!$F$127</definedName>
    <definedName name="QB_ROW_612500" localSheetId="5" hidden="1">Consolidated!$F$126</definedName>
    <definedName name="QB_ROW_7001" localSheetId="1" hidden="1">'Balance Sheet'!$A$33</definedName>
    <definedName name="QB_ROW_70230" localSheetId="1" hidden="1">'Balance Sheet'!$D$5</definedName>
    <definedName name="QB_ROW_7040" localSheetId="3" hidden="1">'Operating Stmt of Activities'!$E$82</definedName>
    <definedName name="QB_ROW_70400" localSheetId="5" hidden="1">Consolidated!$E$82</definedName>
    <definedName name="QB_ROW_7301" localSheetId="1" hidden="1">'Balance Sheet'!$A$69</definedName>
    <definedName name="QB_ROW_7340" localSheetId="4" hidden="1">Campaign!$E$12</definedName>
    <definedName name="QB_ROW_7340" localSheetId="3" hidden="1">'Operating Stmt of Activities'!$E$89</definedName>
    <definedName name="QB_ROW_7340" localSheetId="2" hidden="1">'Operating Summary'!$E$27</definedName>
    <definedName name="QB_ROW_73400" localSheetId="5" hidden="1">Consolidated!$E$89</definedName>
    <definedName name="QB_ROW_8011" localSheetId="1" hidden="1">'Balance Sheet'!$B$34</definedName>
    <definedName name="QB_ROW_80340" localSheetId="3" hidden="1">'Operating Stmt of Activities'!$E$67</definedName>
    <definedName name="QB_ROW_80340" localSheetId="2" hidden="1">'Operating Summary'!$E$18</definedName>
    <definedName name="QB_ROW_803400" localSheetId="5" hidden="1">Consolidated!$E$66</definedName>
    <definedName name="QB_ROW_82040" localSheetId="3" hidden="1">'Operating Stmt of Activities'!$E$118</definedName>
    <definedName name="QB_ROW_820400" localSheetId="5" hidden="1">Consolidated!$E$117</definedName>
    <definedName name="QB_ROW_82340" localSheetId="3" hidden="1">'Operating Stmt of Activities'!$E$122</definedName>
    <definedName name="QB_ROW_82340" localSheetId="2" hidden="1">'Operating Summary'!$E$31</definedName>
    <definedName name="QB_ROW_823400" localSheetId="5" hidden="1">Consolidated!$E$121</definedName>
    <definedName name="QB_ROW_8250" localSheetId="3" hidden="1">'Operating Stmt of Activities'!$F$99</definedName>
    <definedName name="QB_ROW_82500" localSheetId="5" hidden="1">Consolidated!$F$99</definedName>
    <definedName name="QB_ROW_8311" localSheetId="1" hidden="1">'Balance Sheet'!$B$59</definedName>
    <definedName name="QB_ROW_86250" localSheetId="3" hidden="1">'Operating Stmt of Activities'!$F$125</definedName>
    <definedName name="QB_ROW_862500" localSheetId="5" hidden="1">Consolidated!$F$124</definedName>
    <definedName name="QB_ROW_86321" localSheetId="4" hidden="1">Campaign!$C$9</definedName>
    <definedName name="QB_ROW_86321" localSheetId="3" hidden="1">'Operating Stmt of Activities'!$C$73</definedName>
    <definedName name="QB_ROW_86321" localSheetId="2" hidden="1">'Operating Summary'!$C$24</definedName>
    <definedName name="QB_ROW_863210" localSheetId="5" hidden="1">Consolidated!$C$72</definedName>
    <definedName name="QB_ROW_87031" localSheetId="3" hidden="1">'Operating Stmt of Activities'!$D$65</definedName>
    <definedName name="QB_ROW_87031" localSheetId="2" hidden="1">'Operating Summary'!$D$16</definedName>
    <definedName name="QB_ROW_870310" localSheetId="5" hidden="1">Consolidated!$D$64</definedName>
    <definedName name="QB_ROW_87331" localSheetId="3" hidden="1">'Operating Stmt of Activities'!$D$72</definedName>
    <definedName name="QB_ROW_87331" localSheetId="2" hidden="1">'Operating Summary'!$D$23</definedName>
    <definedName name="QB_ROW_873310" localSheetId="5" hidden="1">Consolidated!$D$71</definedName>
    <definedName name="QB_ROW_90050" localSheetId="3" hidden="1">'Operating Stmt of Activities'!$F$45</definedName>
    <definedName name="QB_ROW_900500" localSheetId="5" hidden="1">Consolidated!$F$44</definedName>
    <definedName name="QB_ROW_9021" localSheetId="1" hidden="1">'Balance Sheet'!$C$35</definedName>
    <definedName name="QB_ROW_90350" localSheetId="3" hidden="1">'Operating Stmt of Activities'!$F$51</definedName>
    <definedName name="QB_ROW_903500" localSheetId="5" hidden="1">Consolidated!$E$50</definedName>
    <definedName name="QB_ROW_9230" localSheetId="3" hidden="1">'Operating Stmt of Activities'!$D$139</definedName>
    <definedName name="QB_ROW_9230" localSheetId="2" hidden="1">'Operating Summary'!$D$38</definedName>
    <definedName name="QB_ROW_92300" localSheetId="5" hidden="1">Consolidated!$D$139</definedName>
    <definedName name="QB_ROW_9321" localSheetId="1" hidden="1">'Balance Sheet'!$C$55</definedName>
    <definedName name="QB_ROW_98250" localSheetId="3" hidden="1">'Operating Stmt of Activities'!$F$26</definedName>
    <definedName name="QB_ROW_982500" localSheetId="5" hidden="1">Consolidated!$F$25</definedName>
    <definedName name="QBCANSUPPORTUPDATE" localSheetId="1">TRUE</definedName>
    <definedName name="QBCANSUPPORTUPDATE" localSheetId="4">TRUE</definedName>
    <definedName name="QBCANSUPPORTUPDATE" localSheetId="5">TRUE</definedName>
    <definedName name="QBCANSUPPORTUPDATE" localSheetId="3">TRUE</definedName>
    <definedName name="QBCANSUPPORTUPDATE" localSheetId="2">TRUE</definedName>
    <definedName name="QBCOMPANYFILENAME" localSheetId="1">"Q:\QuickbooksTCMJune14Move2.QBW"</definedName>
    <definedName name="QBCOMPANYFILENAME" localSheetId="4">"Q:\QuickbooksTCMJune14Move2.QBW"</definedName>
    <definedName name="QBCOMPANYFILENAME" localSheetId="5">"Q:\QuickbooksTCMJune14Move2.QBW"</definedName>
    <definedName name="QBCOMPANYFILENAME" localSheetId="3">"Q:\QuickbooksTCMJune14Move2.QBW"</definedName>
    <definedName name="QBCOMPANYFILENAME" localSheetId="2">"Q:\QuickbooksTCMJune14Move2.QBW"</definedName>
    <definedName name="QBENDDATE" localSheetId="1">20190228</definedName>
    <definedName name="QBENDDATE" localSheetId="4">20190228</definedName>
    <definedName name="QBENDDATE" localSheetId="5">20190228</definedName>
    <definedName name="QBENDDATE" localSheetId="3">20190228</definedName>
    <definedName name="QBENDDATE" localSheetId="2">20190228</definedName>
    <definedName name="QBHEADERSONSCREEN" localSheetId="1">FALSE</definedName>
    <definedName name="QBHEADERSONSCREEN" localSheetId="4">FALSE</definedName>
    <definedName name="QBHEADERSONSCREEN" localSheetId="5">FALSE</definedName>
    <definedName name="QBHEADERSONSCREEN" localSheetId="3">FALSE</definedName>
    <definedName name="QBHEADERSONSCREEN" localSheetId="2">FALSE</definedName>
    <definedName name="QBMETADATASIZE" localSheetId="1">5907</definedName>
    <definedName name="QBMETADATASIZE" localSheetId="4">5951</definedName>
    <definedName name="QBMETADATASIZE" localSheetId="5">5907</definedName>
    <definedName name="QBMETADATASIZE" localSheetId="3">5951</definedName>
    <definedName name="QBMETADATASIZE" localSheetId="2">5951</definedName>
    <definedName name="QBPRESERVECOLOR" localSheetId="1">TRUE</definedName>
    <definedName name="QBPRESERVECOLOR" localSheetId="4">TRUE</definedName>
    <definedName name="QBPRESERVECOLOR" localSheetId="5">TRUE</definedName>
    <definedName name="QBPRESERVECOLOR" localSheetId="3">TRUE</definedName>
    <definedName name="QBPRESERVECOLOR" localSheetId="2">TRUE</definedName>
    <definedName name="QBPRESERVEFONT" localSheetId="1">TRUE</definedName>
    <definedName name="QBPRESERVEFONT" localSheetId="4">TRUE</definedName>
    <definedName name="QBPRESERVEFONT" localSheetId="5">TRUE</definedName>
    <definedName name="QBPRESERVEFONT" localSheetId="3">TRUE</definedName>
    <definedName name="QBPRESERVEFONT" localSheetId="2">TRUE</definedName>
    <definedName name="QBPRESERVEROWHEIGHT" localSheetId="1">TRUE</definedName>
    <definedName name="QBPRESERVEROWHEIGHT" localSheetId="4">TRUE</definedName>
    <definedName name="QBPRESERVEROWHEIGHT" localSheetId="5">TRUE</definedName>
    <definedName name="QBPRESERVEROWHEIGHT" localSheetId="3">TRUE</definedName>
    <definedName name="QBPRESERVEROWHEIGHT" localSheetId="2">TRUE</definedName>
    <definedName name="QBPRESERVESPACE" localSheetId="1">TRUE</definedName>
    <definedName name="QBPRESERVESPACE" localSheetId="4">TRUE</definedName>
    <definedName name="QBPRESERVESPACE" localSheetId="5">TRUE</definedName>
    <definedName name="QBPRESERVESPACE" localSheetId="3">TRUE</definedName>
    <definedName name="QBPRESERVESPACE" localSheetId="2">TRUE</definedName>
    <definedName name="QBREPORTCOLAXIS" localSheetId="1">0</definedName>
    <definedName name="QBREPORTCOLAXIS" localSheetId="4">0</definedName>
    <definedName name="QBREPORTCOLAXIS" localSheetId="5">19</definedName>
    <definedName name="QBREPORTCOLAXIS" localSheetId="3">0</definedName>
    <definedName name="QBREPORTCOLAXIS" localSheetId="2">0</definedName>
    <definedName name="QBREPORTCOMPANYID" localSheetId="1">"559664b467bf4e669f77741fb251ef17"</definedName>
    <definedName name="QBREPORTCOMPANYID" localSheetId="4">"559664b467bf4e669f77741fb251ef17"</definedName>
    <definedName name="QBREPORTCOMPANYID" localSheetId="5">"559664b467bf4e669f77741fb251ef17"</definedName>
    <definedName name="QBREPORTCOMPANYID" localSheetId="3">"559664b467bf4e669f77741fb251ef17"</definedName>
    <definedName name="QBREPORTCOMPANYID" localSheetId="2">"559664b467bf4e669f77741fb251ef17"</definedName>
    <definedName name="QBREPORTCOMPARECOL_ANNUALBUDGET" localSheetId="1">FALSE</definedName>
    <definedName name="QBREPORTCOMPARECOL_ANNUALBUDGET" localSheetId="4">TRUE</definedName>
    <definedName name="QBREPORTCOMPARECOL_ANNUALBUDGET" localSheetId="5">FALSE</definedName>
    <definedName name="QBREPORTCOMPARECOL_ANNUALBUDGET" localSheetId="3">TRUE</definedName>
    <definedName name="QBREPORTCOMPARECOL_ANNUALBUDGET" localSheetId="2">TRUE</definedName>
    <definedName name="QBREPORTCOMPARECOL_AVGCOGS" localSheetId="1">FALSE</definedName>
    <definedName name="QBREPORTCOMPARECOL_AVGCOGS" localSheetId="4">FALSE</definedName>
    <definedName name="QBREPORTCOMPARECOL_AVGCOGS" localSheetId="5">FALSE</definedName>
    <definedName name="QBREPORTCOMPARECOL_AVGCOGS" localSheetId="3">FALSE</definedName>
    <definedName name="QBREPORTCOMPARECOL_AVGCOGS" localSheetId="2">FALSE</definedName>
    <definedName name="QBREPORTCOMPARECOL_AVGPRICE" localSheetId="1">FALSE</definedName>
    <definedName name="QBREPORTCOMPARECOL_AVGPRICE" localSheetId="4">FALSE</definedName>
    <definedName name="QBREPORTCOMPARECOL_AVGPRICE" localSheetId="5">FALSE</definedName>
    <definedName name="QBREPORTCOMPARECOL_AVGPRICE" localSheetId="3">FALSE</definedName>
    <definedName name="QBREPORTCOMPARECOL_AVGPRICE" localSheetId="2">FALSE</definedName>
    <definedName name="QBREPORTCOMPARECOL_BUDDIFF" localSheetId="1">FALSE</definedName>
    <definedName name="QBREPORTCOMPARECOL_BUDDIFF" localSheetId="4">FALSE</definedName>
    <definedName name="QBREPORTCOMPARECOL_BUDDIFF" localSheetId="5">FALSE</definedName>
    <definedName name="QBREPORTCOMPARECOL_BUDDIFF" localSheetId="3">FALSE</definedName>
    <definedName name="QBREPORTCOMPARECOL_BUDDIFF" localSheetId="2">FALSE</definedName>
    <definedName name="QBREPORTCOMPARECOL_BUDGET" localSheetId="1">FALSE</definedName>
    <definedName name="QBREPORTCOMPARECOL_BUDGET" localSheetId="4">TRUE</definedName>
    <definedName name="QBREPORTCOMPARECOL_BUDGET" localSheetId="5">FALSE</definedName>
    <definedName name="QBREPORTCOMPARECOL_BUDGET" localSheetId="3">TRUE</definedName>
    <definedName name="QBREPORTCOMPARECOL_BUDGET" localSheetId="2">TRUE</definedName>
    <definedName name="QBREPORTCOMPARECOL_BUDPCT" localSheetId="1">FALSE</definedName>
    <definedName name="QBREPORTCOMPARECOL_BUDPCT" localSheetId="4">TRUE</definedName>
    <definedName name="QBREPORTCOMPARECOL_BUDPCT" localSheetId="5">FALSE</definedName>
    <definedName name="QBREPORTCOMPARECOL_BUDPCT" localSheetId="3">TRUE</definedName>
    <definedName name="QBREPORTCOMPARECOL_BUDPCT" localSheetId="2">TRUE</definedName>
    <definedName name="QBREPORTCOMPARECOL_COGS" localSheetId="1">FALSE</definedName>
    <definedName name="QBREPORTCOMPARECOL_COGS" localSheetId="4">FALSE</definedName>
    <definedName name="QBREPORTCOMPARECOL_COGS" localSheetId="5">FALSE</definedName>
    <definedName name="QBREPORTCOMPARECOL_COGS" localSheetId="3">FALSE</definedName>
    <definedName name="QBREPORTCOMPARECOL_COGS" localSheetId="2">FALSE</definedName>
    <definedName name="QBREPORTCOMPARECOL_EXCLUDEAMOUNT" localSheetId="1">FALSE</definedName>
    <definedName name="QBREPORTCOMPARECOL_EXCLUDEAMOUNT" localSheetId="4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4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1">FALSE</definedName>
    <definedName name="QBREPORTCOMPARECOL_FORECAST" localSheetId="4">FALSE</definedName>
    <definedName name="QBREPORTCOMPARECOL_FORECAST" localSheetId="5">FALSE</definedName>
    <definedName name="QBREPORTCOMPARECOL_FORECAST" localSheetId="3">FALSE</definedName>
    <definedName name="QBREPORTCOMPARECOL_FORECAST" localSheetId="2">FALSE</definedName>
    <definedName name="QBREPORTCOMPARECOL_GROSSMARGIN" localSheetId="1">FALSE</definedName>
    <definedName name="QBREPORTCOMPARECOL_GROSSMARGIN" localSheetId="4">FALSE</definedName>
    <definedName name="QBREPORTCOMPARECOL_GROSSMARGIN" localSheetId="5">FALSE</definedName>
    <definedName name="QBREPORTCOMPARECOL_GROSSMARGIN" localSheetId="3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4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2">FALSE</definedName>
    <definedName name="QBREPORTCOMPARECOL_HOURS" localSheetId="1">FALSE</definedName>
    <definedName name="QBREPORTCOMPARECOL_HOURS" localSheetId="4">FALSE</definedName>
    <definedName name="QBREPORTCOMPARECOL_HOURS" localSheetId="5">FALSE</definedName>
    <definedName name="QBREPORTCOMPARECOL_HOURS" localSheetId="3">FALSE</definedName>
    <definedName name="QBREPORTCOMPARECOL_HOURS" localSheetId="2">FALSE</definedName>
    <definedName name="QBREPORTCOMPARECOL_PCTCOL" localSheetId="1">FALSE</definedName>
    <definedName name="QBREPORTCOMPARECOL_PCTCOL" localSheetId="4">FALSE</definedName>
    <definedName name="QBREPORTCOMPARECOL_PCTCOL" localSheetId="5">FALSE</definedName>
    <definedName name="QBREPORTCOMPARECOL_PCTCOL" localSheetId="3">FALSE</definedName>
    <definedName name="QBREPORTCOMPARECOL_PCTCOL" localSheetId="2">FALSE</definedName>
    <definedName name="QBREPORTCOMPARECOL_PCTEXPENSE" localSheetId="1">FALSE</definedName>
    <definedName name="QBREPORTCOMPARECOL_PCTEXPENSE" localSheetId="4">FALSE</definedName>
    <definedName name="QBREPORTCOMPARECOL_PCTEXPENSE" localSheetId="5">FALSE</definedName>
    <definedName name="QBREPORTCOMPARECOL_PCTEXPENSE" localSheetId="3">FALSE</definedName>
    <definedName name="QBREPORTCOMPARECOL_PCTEXPENSE" localSheetId="2">FALSE</definedName>
    <definedName name="QBREPORTCOMPARECOL_PCTINCOME" localSheetId="1">FALSE</definedName>
    <definedName name="QBREPORTCOMPARECOL_PCTINCOME" localSheetId="4">FALSE</definedName>
    <definedName name="QBREPORTCOMPARECOL_PCTINCOME" localSheetId="5">FALSE</definedName>
    <definedName name="QBREPORTCOMPARECOL_PCTINCOME" localSheetId="3">FALSE</definedName>
    <definedName name="QBREPORTCOMPARECOL_PCTINCOME" localSheetId="2">FALSE</definedName>
    <definedName name="QBREPORTCOMPARECOL_PCTOFSALES" localSheetId="1">FALSE</definedName>
    <definedName name="QBREPORTCOMPARECOL_PCTOFSALES" localSheetId="4">FALSE</definedName>
    <definedName name="QBREPORTCOMPARECOL_PCTOFSALES" localSheetId="5">FALSE</definedName>
    <definedName name="QBREPORTCOMPARECOL_PCTOFSALES" localSheetId="3">FALSE</definedName>
    <definedName name="QBREPORTCOMPARECOL_PCTOFSALES" localSheetId="2">FALSE</definedName>
    <definedName name="QBREPORTCOMPARECOL_PCTROW" localSheetId="1">FALSE</definedName>
    <definedName name="QBREPORTCOMPARECOL_PCTROW" localSheetId="4">FALSE</definedName>
    <definedName name="QBREPORTCOMPARECOL_PCTROW" localSheetId="5">FALSE</definedName>
    <definedName name="QBREPORTCOMPARECOL_PCTROW" localSheetId="3">FALSE</definedName>
    <definedName name="QBREPORTCOMPARECOL_PCTROW" localSheetId="2">FALSE</definedName>
    <definedName name="QBREPORTCOMPARECOL_PPDIFF" localSheetId="1">FALSE</definedName>
    <definedName name="QBREPORTCOMPARECOL_PPDIFF" localSheetId="4">FALSE</definedName>
    <definedName name="QBREPORTCOMPARECOL_PPDIFF" localSheetId="5">FALSE</definedName>
    <definedName name="QBREPORTCOMPARECOL_PPDIFF" localSheetId="3">FALSE</definedName>
    <definedName name="QBREPORTCOMPARECOL_PPDIFF" localSheetId="2">FALSE</definedName>
    <definedName name="QBREPORTCOMPARECOL_PPPCT" localSheetId="1">FALSE</definedName>
    <definedName name="QBREPORTCOMPARECOL_PPPCT" localSheetId="4">FALSE</definedName>
    <definedName name="QBREPORTCOMPARECOL_PPPCT" localSheetId="5">FALSE</definedName>
    <definedName name="QBREPORTCOMPARECOL_PPPCT" localSheetId="3">FALSE</definedName>
    <definedName name="QBREPORTCOMPARECOL_PPPCT" localSheetId="2">FALSE</definedName>
    <definedName name="QBREPORTCOMPARECOL_PREVPERIOD" localSheetId="1">FALSE</definedName>
    <definedName name="QBREPORTCOMPARECOL_PREVPERIOD" localSheetId="4">FALSE</definedName>
    <definedName name="QBREPORTCOMPARECOL_PREVPERIOD" localSheetId="5">FALSE</definedName>
    <definedName name="QBREPORTCOMPARECOL_PREVPERIOD" localSheetId="3">FALSE</definedName>
    <definedName name="QBREPORTCOMPARECOL_PREVPERIOD" localSheetId="2">FALSE</definedName>
    <definedName name="QBREPORTCOMPARECOL_PREVYEAR" localSheetId="1">FALSE</definedName>
    <definedName name="QBREPORTCOMPARECOL_PREVYEAR" localSheetId="4">FALSE</definedName>
    <definedName name="QBREPORTCOMPARECOL_PREVYEAR" localSheetId="5">FALSE</definedName>
    <definedName name="QBREPORTCOMPARECOL_PREVYEAR" localSheetId="3">FALSE</definedName>
    <definedName name="QBREPORTCOMPARECOL_PREVYEAR" localSheetId="2">FALSE</definedName>
    <definedName name="QBREPORTCOMPARECOL_PYDIFF" localSheetId="1">FALSE</definedName>
    <definedName name="QBREPORTCOMPARECOL_PYDIFF" localSheetId="4">FALSE</definedName>
    <definedName name="QBREPORTCOMPARECOL_PYDIFF" localSheetId="5">FALSE</definedName>
    <definedName name="QBREPORTCOMPARECOL_PYDIFF" localSheetId="3">FALSE</definedName>
    <definedName name="QBREPORTCOMPARECOL_PYDIFF" localSheetId="2">FALSE</definedName>
    <definedName name="QBREPORTCOMPARECOL_PYPCT" localSheetId="1">FALSE</definedName>
    <definedName name="QBREPORTCOMPARECOL_PYPCT" localSheetId="4">FALSE</definedName>
    <definedName name="QBREPORTCOMPARECOL_PYPCT" localSheetId="5">FALSE</definedName>
    <definedName name="QBREPORTCOMPARECOL_PYPCT" localSheetId="3">FALSE</definedName>
    <definedName name="QBREPORTCOMPARECOL_PYPCT" localSheetId="2">FALSE</definedName>
    <definedName name="QBREPORTCOMPARECOL_QTY" localSheetId="1">FALSE</definedName>
    <definedName name="QBREPORTCOMPARECOL_QTY" localSheetId="4">FALSE</definedName>
    <definedName name="QBREPORTCOMPARECOL_QTY" localSheetId="5">FALSE</definedName>
    <definedName name="QBREPORTCOMPARECOL_QTY" localSheetId="3">FALSE</definedName>
    <definedName name="QBREPORTCOMPARECOL_QTY" localSheetId="2">FALSE</definedName>
    <definedName name="QBREPORTCOMPARECOL_RATE" localSheetId="1">FALSE</definedName>
    <definedName name="QBREPORTCOMPARECOL_RATE" localSheetId="4">FALSE</definedName>
    <definedName name="QBREPORTCOMPARECOL_RATE" localSheetId="5">FALSE</definedName>
    <definedName name="QBREPORTCOMPARECOL_RATE" localSheetId="3">FALSE</definedName>
    <definedName name="QBREPORTCOMPARECOL_RATE" localSheetId="2">FALSE</definedName>
    <definedName name="QBREPORTCOMPARECOL_TRIPBILLEDMILES" localSheetId="1">FALSE</definedName>
    <definedName name="QBREPORTCOMPARECOL_TRIPBILLEDMILES" localSheetId="4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4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1">FALSE</definedName>
    <definedName name="QBREPORTCOMPARECOL_TRIPMILES" localSheetId="4">FALSE</definedName>
    <definedName name="QBREPORTCOMPARECOL_TRIPMILES" localSheetId="5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4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4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4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2">FALSE</definedName>
    <definedName name="QBREPORTCOMPARECOL_YTD" localSheetId="1">FALSE</definedName>
    <definedName name="QBREPORTCOMPARECOL_YTD" localSheetId="4">TRUE</definedName>
    <definedName name="QBREPORTCOMPARECOL_YTD" localSheetId="5">FALSE</definedName>
    <definedName name="QBREPORTCOMPARECOL_YTD" localSheetId="3">TRUE</definedName>
    <definedName name="QBREPORTCOMPARECOL_YTD" localSheetId="2">TRUE</definedName>
    <definedName name="QBREPORTCOMPARECOL_YTDBUDGET" localSheetId="1">FALSE</definedName>
    <definedName name="QBREPORTCOMPARECOL_YTDBUDGET" localSheetId="4">TRUE</definedName>
    <definedName name="QBREPORTCOMPARECOL_YTDBUDGET" localSheetId="5">FALSE</definedName>
    <definedName name="QBREPORTCOMPARECOL_YTDBUDGET" localSheetId="3">TRUE</definedName>
    <definedName name="QBREPORTCOMPARECOL_YTDBUDGET" localSheetId="2">TRUE</definedName>
    <definedName name="QBREPORTCOMPARECOL_YTDPCT" localSheetId="1">FALSE</definedName>
    <definedName name="QBREPORTCOMPARECOL_YTDPCT" localSheetId="4">FALSE</definedName>
    <definedName name="QBREPORTCOMPARECOL_YTDPCT" localSheetId="5">FALSE</definedName>
    <definedName name="QBREPORTCOMPARECOL_YTDPCT" localSheetId="3">FALSE</definedName>
    <definedName name="QBREPORTCOMPARECOL_YTDPCT" localSheetId="2">FALSE</definedName>
    <definedName name="QBREPORTROWAXIS" localSheetId="1">9</definedName>
    <definedName name="QBREPORTROWAXIS" localSheetId="4">11</definedName>
    <definedName name="QBREPORTROWAXIS" localSheetId="5">11</definedName>
    <definedName name="QBREPORTROWAXIS" localSheetId="3">11</definedName>
    <definedName name="QBREPORTROWAXIS" localSheetId="2">11</definedName>
    <definedName name="QBREPORTSUBCOLAXIS" localSheetId="1">0</definedName>
    <definedName name="QBREPORTSUBCOLAXIS" localSheetId="4">24</definedName>
    <definedName name="QBREPORTSUBCOLAXIS" localSheetId="5">0</definedName>
    <definedName name="QBREPORTSUBCOLAXIS" localSheetId="3">24</definedName>
    <definedName name="QBREPORTSUBCOLAXIS" localSheetId="2">24</definedName>
    <definedName name="QBREPORTTYPE" localSheetId="1">5</definedName>
    <definedName name="QBREPORTTYPE" localSheetId="4">273</definedName>
    <definedName name="QBREPORTTYPE" localSheetId="5">3</definedName>
    <definedName name="QBREPORTTYPE" localSheetId="3">273</definedName>
    <definedName name="QBREPORTTYPE" localSheetId="2">273</definedName>
    <definedName name="QBROWHEADERS" localSheetId="1">5</definedName>
    <definedName name="QBROWHEADERS" localSheetId="4">5</definedName>
    <definedName name="QBROWHEADERS" localSheetId="5">7</definedName>
    <definedName name="QBROWHEADERS" localSheetId="3">7</definedName>
    <definedName name="QBROWHEADERS" localSheetId="2">5</definedName>
    <definedName name="QBSTARTDATE" localSheetId="1">20190201</definedName>
    <definedName name="QBSTARTDATE" localSheetId="4">20190201</definedName>
    <definedName name="QBSTARTDATE" localSheetId="5">20180401</definedName>
    <definedName name="QBSTARTDATE" localSheetId="3">20190201</definedName>
    <definedName name="QBSTARTDATE" localSheetId="2">20190201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45" i="3" l="1"/>
  <c r="V140" i="3"/>
  <c r="V139" i="3"/>
  <c r="V133" i="3"/>
  <c r="V132" i="3"/>
  <c r="V131" i="3"/>
  <c r="V129" i="3"/>
  <c r="V128" i="3"/>
  <c r="V127" i="3"/>
  <c r="V126" i="3"/>
  <c r="V125" i="3"/>
  <c r="V124" i="3"/>
  <c r="V121" i="3"/>
  <c r="V120" i="3"/>
  <c r="V119" i="3"/>
  <c r="V116" i="3"/>
  <c r="V115" i="3"/>
  <c r="V114" i="3"/>
  <c r="V113" i="3"/>
  <c r="V112" i="3"/>
  <c r="V109" i="3"/>
  <c r="V108" i="3"/>
  <c r="V107" i="3"/>
  <c r="V106" i="3"/>
  <c r="V105" i="3"/>
  <c r="V104" i="3"/>
  <c r="V103" i="3"/>
  <c r="V102" i="3"/>
  <c r="V101" i="3"/>
  <c r="V100" i="3"/>
  <c r="V99" i="3"/>
  <c r="V96" i="3"/>
  <c r="V95" i="3"/>
  <c r="V94" i="3"/>
  <c r="V93" i="3"/>
  <c r="V92" i="3"/>
  <c r="V91" i="3"/>
  <c r="V88" i="3"/>
  <c r="V87" i="3"/>
  <c r="V86" i="3"/>
  <c r="V85" i="3"/>
  <c r="V84" i="3"/>
  <c r="V83" i="3"/>
  <c r="V80" i="3"/>
  <c r="V79" i="3"/>
  <c r="V78" i="3"/>
  <c r="V77" i="3"/>
  <c r="V76" i="3"/>
  <c r="V71" i="3"/>
  <c r="V70" i="3"/>
  <c r="V69" i="3"/>
  <c r="V68" i="3"/>
  <c r="V67" i="3"/>
  <c r="V66" i="3"/>
  <c r="V62" i="3"/>
  <c r="V61" i="3"/>
  <c r="V60" i="3"/>
  <c r="V59" i="3"/>
  <c r="V57" i="3"/>
  <c r="V54" i="3"/>
  <c r="V53" i="3"/>
  <c r="V50" i="3"/>
  <c r="V49" i="3"/>
  <c r="V48" i="3"/>
  <c r="V47" i="3"/>
  <c r="V46" i="3"/>
  <c r="V41" i="3"/>
  <c r="V40" i="3"/>
  <c r="V39" i="3"/>
  <c r="V36" i="3"/>
  <c r="V35" i="3"/>
  <c r="V34" i="3"/>
  <c r="V30" i="3"/>
  <c r="V29" i="3"/>
  <c r="V28" i="3"/>
  <c r="V27" i="3"/>
  <c r="V26" i="3"/>
  <c r="V25" i="3"/>
  <c r="V22" i="3"/>
  <c r="V21" i="3"/>
  <c r="V20" i="3"/>
  <c r="V17" i="3"/>
  <c r="V16" i="3"/>
  <c r="V15" i="3"/>
  <c r="V14" i="3"/>
  <c r="V13" i="3"/>
  <c r="V9" i="3"/>
  <c r="V8" i="3"/>
  <c r="V7" i="3"/>
  <c r="V6" i="3"/>
  <c r="B21" i="1" l="1"/>
  <c r="B8" i="1"/>
  <c r="B7" i="1"/>
  <c r="B6" i="1"/>
  <c r="F68" i="7" l="1"/>
  <c r="F58" i="7"/>
  <c r="F54" i="7"/>
  <c r="F43" i="7"/>
  <c r="F38" i="7"/>
  <c r="F31" i="7"/>
  <c r="F21" i="7"/>
  <c r="F15" i="7"/>
  <c r="F9" i="7"/>
  <c r="T16" i="5"/>
  <c r="T15" i="5"/>
  <c r="T14" i="5"/>
  <c r="T13" i="5"/>
  <c r="T12" i="5"/>
  <c r="T11" i="5"/>
  <c r="T7" i="5"/>
  <c r="T6" i="5"/>
  <c r="T1" i="5"/>
  <c r="T5" i="5"/>
  <c r="AN142" i="6"/>
  <c r="AN143" i="6" s="1"/>
  <c r="AL142" i="6"/>
  <c r="AL143" i="6" s="1"/>
  <c r="AT143" i="6" s="1"/>
  <c r="AH142" i="6"/>
  <c r="AJ142" i="6" s="1"/>
  <c r="AF142" i="6"/>
  <c r="AF143" i="6" s="1"/>
  <c r="AD142" i="6"/>
  <c r="AD143" i="6" s="1"/>
  <c r="Z142" i="6"/>
  <c r="Z143" i="6" s="1"/>
  <c r="X142" i="6"/>
  <c r="X143" i="6" s="1"/>
  <c r="V142" i="6"/>
  <c r="V143" i="6" s="1"/>
  <c r="T142" i="6"/>
  <c r="T143" i="6" s="1"/>
  <c r="R142" i="6"/>
  <c r="R143" i="6" s="1"/>
  <c r="P142" i="6"/>
  <c r="P143" i="6" s="1"/>
  <c r="N142" i="6"/>
  <c r="N143" i="6" s="1"/>
  <c r="L142" i="6"/>
  <c r="L143" i="6" s="1"/>
  <c r="J142" i="6"/>
  <c r="H142" i="6"/>
  <c r="H143" i="6" s="1"/>
  <c r="AT141" i="6"/>
  <c r="AJ141" i="6"/>
  <c r="AB141" i="6"/>
  <c r="AT140" i="6"/>
  <c r="AJ140" i="6"/>
  <c r="AB140" i="6"/>
  <c r="AT139" i="6"/>
  <c r="AJ139" i="6"/>
  <c r="AB139" i="6"/>
  <c r="AN134" i="6"/>
  <c r="AL134" i="6"/>
  <c r="AT134" i="6" s="1"/>
  <c r="AH134" i="6"/>
  <c r="AJ134" i="6" s="1"/>
  <c r="AF134" i="6"/>
  <c r="AD134" i="6"/>
  <c r="Z134" i="6"/>
  <c r="X134" i="6"/>
  <c r="V134" i="6"/>
  <c r="T134" i="6"/>
  <c r="R134" i="6"/>
  <c r="P134" i="6"/>
  <c r="N134" i="6"/>
  <c r="L134" i="6"/>
  <c r="J134" i="6"/>
  <c r="H134" i="6"/>
  <c r="AT133" i="6"/>
  <c r="AJ133" i="6"/>
  <c r="AB133" i="6"/>
  <c r="AT132" i="6"/>
  <c r="AJ132" i="6"/>
  <c r="AB132" i="6"/>
  <c r="AT131" i="6"/>
  <c r="AJ131" i="6"/>
  <c r="AB131" i="6"/>
  <c r="AN129" i="6"/>
  <c r="AL129" i="6"/>
  <c r="AT129" i="6" s="1"/>
  <c r="AH129" i="6"/>
  <c r="AJ129" i="6" s="1"/>
  <c r="AF129" i="6"/>
  <c r="AD129" i="6"/>
  <c r="Z129" i="6"/>
  <c r="X129" i="6"/>
  <c r="V129" i="6"/>
  <c r="T129" i="6"/>
  <c r="R129" i="6"/>
  <c r="P129" i="6"/>
  <c r="N129" i="6"/>
  <c r="L129" i="6"/>
  <c r="J129" i="6"/>
  <c r="H129" i="6"/>
  <c r="AT128" i="6"/>
  <c r="AJ128" i="6"/>
  <c r="AB128" i="6"/>
  <c r="AT127" i="6"/>
  <c r="AJ127" i="6"/>
  <c r="AB127" i="6"/>
  <c r="AT126" i="6"/>
  <c r="AJ126" i="6"/>
  <c r="AB126" i="6"/>
  <c r="AT125" i="6"/>
  <c r="AJ125" i="6"/>
  <c r="AB125" i="6"/>
  <c r="AT124" i="6"/>
  <c r="AJ124" i="6"/>
  <c r="AB124" i="6"/>
  <c r="AT123" i="6"/>
  <c r="AJ123" i="6"/>
  <c r="AB123" i="6"/>
  <c r="AN121" i="6"/>
  <c r="AL121" i="6"/>
  <c r="AT121" i="6" s="1"/>
  <c r="AH121" i="6"/>
  <c r="AJ121" i="6" s="1"/>
  <c r="AF121" i="6"/>
  <c r="AD121" i="6"/>
  <c r="Z121" i="6"/>
  <c r="X121" i="6"/>
  <c r="V121" i="6"/>
  <c r="T121" i="6"/>
  <c r="R121" i="6"/>
  <c r="P121" i="6"/>
  <c r="N121" i="6"/>
  <c r="L121" i="6"/>
  <c r="J121" i="6"/>
  <c r="H121" i="6"/>
  <c r="AT120" i="6"/>
  <c r="AJ120" i="6"/>
  <c r="AB120" i="6"/>
  <c r="AT119" i="6"/>
  <c r="AJ119" i="6"/>
  <c r="AB119" i="6"/>
  <c r="AT118" i="6"/>
  <c r="AJ118" i="6"/>
  <c r="AB118" i="6"/>
  <c r="AN116" i="6"/>
  <c r="AL116" i="6"/>
  <c r="AT116" i="6" s="1"/>
  <c r="AH116" i="6"/>
  <c r="AJ116" i="6" s="1"/>
  <c r="AF116" i="6"/>
  <c r="AD116" i="6"/>
  <c r="Z116" i="6"/>
  <c r="X116" i="6"/>
  <c r="V116" i="6"/>
  <c r="T116" i="6"/>
  <c r="R116" i="6"/>
  <c r="P116" i="6"/>
  <c r="N116" i="6"/>
  <c r="L116" i="6"/>
  <c r="J116" i="6"/>
  <c r="H116" i="6"/>
  <c r="AT115" i="6"/>
  <c r="AJ115" i="6"/>
  <c r="AB115" i="6"/>
  <c r="AT114" i="6"/>
  <c r="AJ114" i="6"/>
  <c r="AB114" i="6"/>
  <c r="AT113" i="6"/>
  <c r="AJ113" i="6"/>
  <c r="AB113" i="6"/>
  <c r="AT112" i="6"/>
  <c r="AJ112" i="6"/>
  <c r="AB112" i="6"/>
  <c r="AT111" i="6"/>
  <c r="AJ111" i="6"/>
  <c r="AB111" i="6"/>
  <c r="AN109" i="6"/>
  <c r="AL109" i="6"/>
  <c r="AT109" i="6" s="1"/>
  <c r="AH109" i="6"/>
  <c r="AJ109" i="6" s="1"/>
  <c r="AF109" i="6"/>
  <c r="AD109" i="6"/>
  <c r="Z109" i="6"/>
  <c r="X109" i="6"/>
  <c r="V109" i="6"/>
  <c r="T109" i="6"/>
  <c r="R109" i="6"/>
  <c r="P109" i="6"/>
  <c r="N109" i="6"/>
  <c r="L109" i="6"/>
  <c r="J109" i="6"/>
  <c r="H109" i="6"/>
  <c r="AT108" i="6"/>
  <c r="AJ108" i="6"/>
  <c r="AB108" i="6"/>
  <c r="AT107" i="6"/>
  <c r="AJ107" i="6"/>
  <c r="AB107" i="6"/>
  <c r="AT106" i="6"/>
  <c r="AJ106" i="6"/>
  <c r="AB106" i="6"/>
  <c r="AR106" i="6" s="1"/>
  <c r="AT105" i="6"/>
  <c r="AJ105" i="6"/>
  <c r="AB105" i="6"/>
  <c r="AT104" i="6"/>
  <c r="AJ104" i="6"/>
  <c r="AB104" i="6"/>
  <c r="AT103" i="6"/>
  <c r="AJ103" i="6"/>
  <c r="AB103" i="6"/>
  <c r="AT102" i="6"/>
  <c r="AJ102" i="6"/>
  <c r="AB102" i="6"/>
  <c r="AT101" i="6"/>
  <c r="AJ101" i="6"/>
  <c r="AB101" i="6"/>
  <c r="AT100" i="6"/>
  <c r="AJ100" i="6"/>
  <c r="AB100" i="6"/>
  <c r="AT99" i="6"/>
  <c r="AJ99" i="6"/>
  <c r="AB99" i="6"/>
  <c r="AN97" i="6"/>
  <c r="AL97" i="6"/>
  <c r="AT97" i="6" s="1"/>
  <c r="AH97" i="6"/>
  <c r="AJ97" i="6" s="1"/>
  <c r="AF97" i="6"/>
  <c r="AD97" i="6"/>
  <c r="Z97" i="6"/>
  <c r="X97" i="6"/>
  <c r="V97" i="6"/>
  <c r="T97" i="6"/>
  <c r="R97" i="6"/>
  <c r="P97" i="6"/>
  <c r="N97" i="6"/>
  <c r="L97" i="6"/>
  <c r="J97" i="6"/>
  <c r="H97" i="6"/>
  <c r="AT96" i="6"/>
  <c r="AJ96" i="6"/>
  <c r="AB96" i="6"/>
  <c r="AR96" i="6" s="1"/>
  <c r="AT95" i="6"/>
  <c r="AJ95" i="6"/>
  <c r="AB95" i="6"/>
  <c r="AT94" i="6"/>
  <c r="AJ94" i="6"/>
  <c r="AB94" i="6"/>
  <c r="AT93" i="6"/>
  <c r="AJ93" i="6"/>
  <c r="AB93" i="6"/>
  <c r="AP93" i="6" s="1"/>
  <c r="AT92" i="6"/>
  <c r="AJ92" i="6"/>
  <c r="AB92" i="6"/>
  <c r="AT91" i="6"/>
  <c r="AJ91" i="6"/>
  <c r="AB91" i="6"/>
  <c r="AN89" i="6"/>
  <c r="AL89" i="6"/>
  <c r="AT89" i="6" s="1"/>
  <c r="AH89" i="6"/>
  <c r="AJ89" i="6" s="1"/>
  <c r="AF89" i="6"/>
  <c r="AD89" i="6"/>
  <c r="Z89" i="6"/>
  <c r="X89" i="6"/>
  <c r="V89" i="6"/>
  <c r="T89" i="6"/>
  <c r="R89" i="6"/>
  <c r="P89" i="6"/>
  <c r="N89" i="6"/>
  <c r="L89" i="6"/>
  <c r="J89" i="6"/>
  <c r="H89" i="6"/>
  <c r="AT88" i="6"/>
  <c r="AJ88" i="6"/>
  <c r="AB88" i="6"/>
  <c r="AT87" i="6"/>
  <c r="AJ87" i="6"/>
  <c r="AB87" i="6"/>
  <c r="AT86" i="6"/>
  <c r="AJ86" i="6"/>
  <c r="AR86" i="6" s="1"/>
  <c r="AB86" i="6"/>
  <c r="AT85" i="6"/>
  <c r="AJ85" i="6"/>
  <c r="AB85" i="6"/>
  <c r="AT84" i="6"/>
  <c r="AJ84" i="6"/>
  <c r="AB84" i="6"/>
  <c r="AT83" i="6"/>
  <c r="AJ83" i="6"/>
  <c r="AP83" i="6" s="1"/>
  <c r="AB83" i="6"/>
  <c r="AN81" i="6"/>
  <c r="AL81" i="6"/>
  <c r="AT81" i="6" s="1"/>
  <c r="AH81" i="6"/>
  <c r="AJ81" i="6" s="1"/>
  <c r="AF81" i="6"/>
  <c r="AD81" i="6"/>
  <c r="Z81" i="6"/>
  <c r="X81" i="6"/>
  <c r="V81" i="6"/>
  <c r="T81" i="6"/>
  <c r="R81" i="6"/>
  <c r="P81" i="6"/>
  <c r="N81" i="6"/>
  <c r="L81" i="6"/>
  <c r="J81" i="6"/>
  <c r="H81" i="6"/>
  <c r="AT80" i="6"/>
  <c r="AJ80" i="6"/>
  <c r="AB80" i="6"/>
  <c r="AT79" i="6"/>
  <c r="AJ79" i="6"/>
  <c r="AB79" i="6"/>
  <c r="AT78" i="6"/>
  <c r="AJ78" i="6"/>
  <c r="AB78" i="6"/>
  <c r="AT77" i="6"/>
  <c r="AJ77" i="6"/>
  <c r="AR77" i="6" s="1"/>
  <c r="AB77" i="6"/>
  <c r="AT76" i="6"/>
  <c r="AJ76" i="6"/>
  <c r="AP76" i="6" s="1"/>
  <c r="AB76" i="6"/>
  <c r="AT75" i="6"/>
  <c r="AJ75" i="6"/>
  <c r="AB75" i="6"/>
  <c r="AN71" i="6"/>
  <c r="AL71" i="6"/>
  <c r="AT71" i="6" s="1"/>
  <c r="AH71" i="6"/>
  <c r="AJ71" i="6" s="1"/>
  <c r="AF71" i="6"/>
  <c r="AD71" i="6"/>
  <c r="Z71" i="6"/>
  <c r="X71" i="6"/>
  <c r="V71" i="6"/>
  <c r="T71" i="6"/>
  <c r="R71" i="6"/>
  <c r="P71" i="6"/>
  <c r="N71" i="6"/>
  <c r="L71" i="6"/>
  <c r="J71" i="6"/>
  <c r="H71" i="6"/>
  <c r="AT70" i="6"/>
  <c r="AJ70" i="6"/>
  <c r="AB70" i="6"/>
  <c r="AT69" i="6"/>
  <c r="AJ69" i="6"/>
  <c r="AB69" i="6"/>
  <c r="AT68" i="6"/>
  <c r="AJ68" i="6"/>
  <c r="AB68" i="6"/>
  <c r="AT67" i="6"/>
  <c r="AJ67" i="6"/>
  <c r="AB67" i="6"/>
  <c r="AT66" i="6"/>
  <c r="AJ66" i="6"/>
  <c r="AB66" i="6"/>
  <c r="AT65" i="6"/>
  <c r="AJ65" i="6"/>
  <c r="AB65" i="6"/>
  <c r="AN62" i="6"/>
  <c r="AL62" i="6"/>
  <c r="AT62" i="6" s="1"/>
  <c r="AH62" i="6"/>
  <c r="AJ62" i="6" s="1"/>
  <c r="AF62" i="6"/>
  <c r="AD62" i="6"/>
  <c r="Z62" i="6"/>
  <c r="X62" i="6"/>
  <c r="V62" i="6"/>
  <c r="T62" i="6"/>
  <c r="R62" i="6"/>
  <c r="P62" i="6"/>
  <c r="N62" i="6"/>
  <c r="L62" i="6"/>
  <c r="J62" i="6"/>
  <c r="H62" i="6"/>
  <c r="AT61" i="6"/>
  <c r="AJ61" i="6"/>
  <c r="AB61" i="6"/>
  <c r="AT60" i="6"/>
  <c r="AJ60" i="6"/>
  <c r="AR60" i="6" s="1"/>
  <c r="AB60" i="6"/>
  <c r="AT59" i="6"/>
  <c r="AJ59" i="6"/>
  <c r="AB59" i="6"/>
  <c r="AT58" i="6"/>
  <c r="AJ58" i="6"/>
  <c r="AB58" i="6"/>
  <c r="AP58" i="6" s="1"/>
  <c r="AT56" i="6"/>
  <c r="AJ56" i="6"/>
  <c r="AB56" i="6"/>
  <c r="AN54" i="6"/>
  <c r="AL54" i="6"/>
  <c r="AT54" i="6" s="1"/>
  <c r="AH54" i="6"/>
  <c r="AJ54" i="6" s="1"/>
  <c r="AF54" i="6"/>
  <c r="AD54" i="6"/>
  <c r="Z54" i="6"/>
  <c r="X54" i="6"/>
  <c r="V54" i="6"/>
  <c r="V55" i="6" s="1"/>
  <c r="T54" i="6"/>
  <c r="R54" i="6"/>
  <c r="P54" i="6"/>
  <c r="N54" i="6"/>
  <c r="N55" i="6" s="1"/>
  <c r="L54" i="6"/>
  <c r="J54" i="6"/>
  <c r="H54" i="6"/>
  <c r="AT53" i="6"/>
  <c r="AJ53" i="6"/>
  <c r="AB53" i="6"/>
  <c r="AT52" i="6"/>
  <c r="AJ52" i="6"/>
  <c r="AP52" i="6" s="1"/>
  <c r="AB52" i="6"/>
  <c r="AN50" i="6"/>
  <c r="AL50" i="6"/>
  <c r="AT50" i="6" s="1"/>
  <c r="AH50" i="6"/>
  <c r="AF50" i="6"/>
  <c r="AD50" i="6"/>
  <c r="Z50" i="6"/>
  <c r="X50" i="6"/>
  <c r="V50" i="6"/>
  <c r="T50" i="6"/>
  <c r="R50" i="6"/>
  <c r="P50" i="6"/>
  <c r="N50" i="6"/>
  <c r="L50" i="6"/>
  <c r="J50" i="6"/>
  <c r="H50" i="6"/>
  <c r="AT49" i="6"/>
  <c r="AJ49" i="6"/>
  <c r="AB49" i="6"/>
  <c r="AP49" i="6" s="1"/>
  <c r="AT48" i="6"/>
  <c r="AJ48" i="6"/>
  <c r="AB48" i="6"/>
  <c r="AT47" i="6"/>
  <c r="AJ47" i="6"/>
  <c r="AB47" i="6"/>
  <c r="AT46" i="6"/>
  <c r="AJ46" i="6"/>
  <c r="AB46" i="6"/>
  <c r="AT45" i="6"/>
  <c r="AJ45" i="6"/>
  <c r="AB45" i="6"/>
  <c r="AN41" i="6"/>
  <c r="AL41" i="6"/>
  <c r="AT41" i="6" s="1"/>
  <c r="AH41" i="6"/>
  <c r="AJ41" i="6" s="1"/>
  <c r="AF41" i="6"/>
  <c r="AD41" i="6"/>
  <c r="Z41" i="6"/>
  <c r="X41" i="6"/>
  <c r="V41" i="6"/>
  <c r="T41" i="6"/>
  <c r="R41" i="6"/>
  <c r="P41" i="6"/>
  <c r="N41" i="6"/>
  <c r="L41" i="6"/>
  <c r="J41" i="6"/>
  <c r="H41" i="6"/>
  <c r="AT40" i="6"/>
  <c r="AJ40" i="6"/>
  <c r="AB40" i="6"/>
  <c r="AT39" i="6"/>
  <c r="AJ39" i="6"/>
  <c r="AB39" i="6"/>
  <c r="AT38" i="6"/>
  <c r="AJ38" i="6"/>
  <c r="AB38" i="6"/>
  <c r="AR37" i="6"/>
  <c r="AN36" i="6"/>
  <c r="AL36" i="6"/>
  <c r="AH36" i="6"/>
  <c r="AJ36" i="6" s="1"/>
  <c r="AF36" i="6"/>
  <c r="AD36" i="6"/>
  <c r="Z36" i="6"/>
  <c r="X36" i="6"/>
  <c r="V36" i="6"/>
  <c r="T36" i="6"/>
  <c r="R36" i="6"/>
  <c r="P36" i="6"/>
  <c r="N36" i="6"/>
  <c r="L36" i="6"/>
  <c r="J36" i="6"/>
  <c r="H36" i="6"/>
  <c r="AT35" i="6"/>
  <c r="AJ35" i="6"/>
  <c r="AB35" i="6"/>
  <c r="AT34" i="6"/>
  <c r="AJ34" i="6"/>
  <c r="AB34" i="6"/>
  <c r="AT33" i="6"/>
  <c r="AJ33" i="6"/>
  <c r="AB33" i="6"/>
  <c r="AT30" i="6"/>
  <c r="AN30" i="6"/>
  <c r="AL30" i="6"/>
  <c r="AH30" i="6"/>
  <c r="AJ30" i="6" s="1"/>
  <c r="AF30" i="6"/>
  <c r="AD30" i="6"/>
  <c r="Z30" i="6"/>
  <c r="X30" i="6"/>
  <c r="V30" i="6"/>
  <c r="T30" i="6"/>
  <c r="R30" i="6"/>
  <c r="P30" i="6"/>
  <c r="N30" i="6"/>
  <c r="L30" i="6"/>
  <c r="J30" i="6"/>
  <c r="H30" i="6"/>
  <c r="AT29" i="6"/>
  <c r="AJ29" i="6"/>
  <c r="AB29" i="6"/>
  <c r="AT28" i="6"/>
  <c r="AJ28" i="6"/>
  <c r="AB28" i="6"/>
  <c r="AT27" i="6"/>
  <c r="AJ27" i="6"/>
  <c r="AB27" i="6"/>
  <c r="AT26" i="6"/>
  <c r="AJ26" i="6"/>
  <c r="AB26" i="6"/>
  <c r="AT25" i="6"/>
  <c r="AJ25" i="6"/>
  <c r="AB25" i="6"/>
  <c r="AT24" i="6"/>
  <c r="AJ24" i="6"/>
  <c r="AB24" i="6"/>
  <c r="AN22" i="6"/>
  <c r="AL22" i="6"/>
  <c r="AT22" i="6" s="1"/>
  <c r="AH22" i="6"/>
  <c r="AJ22" i="6" s="1"/>
  <c r="AF22" i="6"/>
  <c r="AD22" i="6"/>
  <c r="Z22" i="6"/>
  <c r="X22" i="6"/>
  <c r="V22" i="6"/>
  <c r="T22" i="6"/>
  <c r="R22" i="6"/>
  <c r="P22" i="6"/>
  <c r="N22" i="6"/>
  <c r="L22" i="6"/>
  <c r="J22" i="6"/>
  <c r="H22" i="6"/>
  <c r="AT21" i="6"/>
  <c r="AJ21" i="6"/>
  <c r="AB21" i="6"/>
  <c r="AT20" i="6"/>
  <c r="AJ20" i="6"/>
  <c r="AB20" i="6"/>
  <c r="AT19" i="6"/>
  <c r="AJ19" i="6"/>
  <c r="AB19" i="6"/>
  <c r="AN17" i="6"/>
  <c r="AL17" i="6"/>
  <c r="AT17" i="6" s="1"/>
  <c r="AH17" i="6"/>
  <c r="AJ17" i="6" s="1"/>
  <c r="AF17" i="6"/>
  <c r="AD17" i="6"/>
  <c r="Z17" i="6"/>
  <c r="X17" i="6"/>
  <c r="V17" i="6"/>
  <c r="T17" i="6"/>
  <c r="R17" i="6"/>
  <c r="P17" i="6"/>
  <c r="N17" i="6"/>
  <c r="L17" i="6"/>
  <c r="J17" i="6"/>
  <c r="H17" i="6"/>
  <c r="AT16" i="6"/>
  <c r="AJ16" i="6"/>
  <c r="AB16" i="6"/>
  <c r="AT15" i="6"/>
  <c r="AJ15" i="6"/>
  <c r="AB15" i="6"/>
  <c r="AT14" i="6"/>
  <c r="AJ14" i="6"/>
  <c r="AB14" i="6"/>
  <c r="AT13" i="6"/>
  <c r="AJ13" i="6"/>
  <c r="AB13" i="6"/>
  <c r="AT12" i="6"/>
  <c r="AJ12" i="6"/>
  <c r="AB12" i="6"/>
  <c r="AN10" i="6"/>
  <c r="AL10" i="6"/>
  <c r="AH10" i="6"/>
  <c r="AF10" i="6"/>
  <c r="AD10" i="6"/>
  <c r="Z10" i="6"/>
  <c r="X10" i="6"/>
  <c r="V10" i="6"/>
  <c r="T10" i="6"/>
  <c r="R10" i="6"/>
  <c r="P10" i="6"/>
  <c r="N10" i="6"/>
  <c r="L10" i="6"/>
  <c r="J10" i="6"/>
  <c r="H10" i="6"/>
  <c r="AT9" i="6"/>
  <c r="AJ9" i="6"/>
  <c r="AB9" i="6"/>
  <c r="AT8" i="6"/>
  <c r="AJ8" i="6"/>
  <c r="AB8" i="6"/>
  <c r="AT7" i="6"/>
  <c r="AJ7" i="6"/>
  <c r="AB7" i="6"/>
  <c r="AT6" i="6"/>
  <c r="AJ6" i="6"/>
  <c r="AB6" i="6"/>
  <c r="AP6" i="6" s="1"/>
  <c r="AR39" i="6" l="1"/>
  <c r="AR75" i="6"/>
  <c r="AR19" i="6"/>
  <c r="AR28" i="6"/>
  <c r="J42" i="6"/>
  <c r="R42" i="6"/>
  <c r="Z42" i="6"/>
  <c r="AL42" i="6"/>
  <c r="AT42" i="6" s="1"/>
  <c r="L55" i="6"/>
  <c r="T55" i="6"/>
  <c r="AN55" i="6"/>
  <c r="AR70" i="6"/>
  <c r="AR95" i="6"/>
  <c r="AP131" i="6"/>
  <c r="AP34" i="6"/>
  <c r="L42" i="6"/>
  <c r="L63" i="6" s="1"/>
  <c r="L72" i="6" s="1"/>
  <c r="T42" i="6"/>
  <c r="AD42" i="6"/>
  <c r="AN42" i="6"/>
  <c r="AP65" i="6"/>
  <c r="AR69" i="6"/>
  <c r="J135" i="6"/>
  <c r="AP94" i="6"/>
  <c r="AR103" i="6"/>
  <c r="AP113" i="6"/>
  <c r="AP124" i="6"/>
  <c r="AP133" i="6"/>
  <c r="AP141" i="6"/>
  <c r="F55" i="7"/>
  <c r="F59" i="7" s="1"/>
  <c r="F69" i="7" s="1"/>
  <c r="F22" i="7"/>
  <c r="F32" i="7" s="1"/>
  <c r="AR9" i="6"/>
  <c r="AR65" i="6"/>
  <c r="AR85" i="6"/>
  <c r="AP104" i="6"/>
  <c r="T63" i="6"/>
  <c r="T72" i="6" s="1"/>
  <c r="AR6" i="6"/>
  <c r="AP7" i="6"/>
  <c r="AR8" i="6"/>
  <c r="AR16" i="6"/>
  <c r="AR21" i="6"/>
  <c r="AR34" i="6"/>
  <c r="N42" i="6"/>
  <c r="N63" i="6" s="1"/>
  <c r="N72" i="6" s="1"/>
  <c r="V42" i="6"/>
  <c r="V63" i="6" s="1"/>
  <c r="V72" i="6" s="1"/>
  <c r="V136" i="6" s="1"/>
  <c r="V144" i="6" s="1"/>
  <c r="AF42" i="6"/>
  <c r="AP39" i="6"/>
  <c r="AR47" i="6"/>
  <c r="AR48" i="6"/>
  <c r="AR53" i="6"/>
  <c r="AR58" i="6"/>
  <c r="AR61" i="6"/>
  <c r="AP70" i="6"/>
  <c r="N135" i="6"/>
  <c r="V135" i="6"/>
  <c r="AP84" i="6"/>
  <c r="AP87" i="6"/>
  <c r="AB97" i="6"/>
  <c r="AP97" i="6" s="1"/>
  <c r="AP103" i="6"/>
  <c r="AP106" i="6"/>
  <c r="AR112" i="6"/>
  <c r="AR113" i="6"/>
  <c r="AR118" i="6"/>
  <c r="AR123" i="6"/>
  <c r="AR124" i="6"/>
  <c r="AP132" i="6"/>
  <c r="AR140" i="6"/>
  <c r="AP15" i="6"/>
  <c r="AP20" i="6"/>
  <c r="AR29" i="6"/>
  <c r="P42" i="6"/>
  <c r="X42" i="6"/>
  <c r="X63" i="6" s="1"/>
  <c r="X72" i="6" s="1"/>
  <c r="AR38" i="6"/>
  <c r="P55" i="6"/>
  <c r="P63" i="6" s="1"/>
  <c r="P72" i="6" s="1"/>
  <c r="X55" i="6"/>
  <c r="AP75" i="6"/>
  <c r="AR76" i="6"/>
  <c r="AR93" i="6"/>
  <c r="AP96" i="6"/>
  <c r="AP111" i="6"/>
  <c r="AR131" i="6"/>
  <c r="AR141" i="6"/>
  <c r="AP9" i="6"/>
  <c r="R63" i="6"/>
  <c r="R72" i="6" s="1"/>
  <c r="AR24" i="6"/>
  <c r="AP28" i="6"/>
  <c r="AR33" i="6"/>
  <c r="AP48" i="6"/>
  <c r="AR49" i="6"/>
  <c r="R55" i="6"/>
  <c r="Z55" i="6"/>
  <c r="Z63" i="6" s="1"/>
  <c r="Z72" i="6" s="1"/>
  <c r="Z136" i="6" s="1"/>
  <c r="Z144" i="6" s="1"/>
  <c r="AB54" i="6"/>
  <c r="AR54" i="6" s="1"/>
  <c r="AD55" i="6"/>
  <c r="AL55" i="6"/>
  <c r="AT55" i="6" s="1"/>
  <c r="AD135" i="6"/>
  <c r="AR83" i="6"/>
  <c r="AP86" i="6"/>
  <c r="AR87" i="6"/>
  <c r="AN135" i="6"/>
  <c r="AR125" i="6"/>
  <c r="AB129" i="6"/>
  <c r="AP129" i="6" s="1"/>
  <c r="AR15" i="6"/>
  <c r="AP16" i="6"/>
  <c r="AB17" i="6"/>
  <c r="AR17" i="6" s="1"/>
  <c r="AP19" i="6"/>
  <c r="AR20" i="6"/>
  <c r="AP21" i="6"/>
  <c r="AB22" i="6"/>
  <c r="AP22" i="6" s="1"/>
  <c r="AP29" i="6"/>
  <c r="AP61" i="6"/>
  <c r="AB62" i="6"/>
  <c r="AP62" i="6" s="1"/>
  <c r="AR111" i="6"/>
  <c r="AP112" i="6"/>
  <c r="AP118" i="6"/>
  <c r="AF135" i="6"/>
  <c r="AP38" i="6"/>
  <c r="AP47" i="6"/>
  <c r="AF55" i="6"/>
  <c r="AP59" i="6"/>
  <c r="AP69" i="6"/>
  <c r="AR84" i="6"/>
  <c r="AP85" i="6"/>
  <c r="AR105" i="6"/>
  <c r="X135" i="6"/>
  <c r="AP123" i="6"/>
  <c r="AR133" i="6"/>
  <c r="AP140" i="6"/>
  <c r="AP14" i="6"/>
  <c r="AR14" i="6"/>
  <c r="AR40" i="6"/>
  <c r="AP40" i="6"/>
  <c r="AP56" i="6"/>
  <c r="AR56" i="6"/>
  <c r="AR78" i="6"/>
  <c r="AP78" i="6"/>
  <c r="AP92" i="6"/>
  <c r="AR92" i="6"/>
  <c r="J143" i="6"/>
  <c r="AB143" i="6" s="1"/>
  <c r="AB142" i="6"/>
  <c r="AB10" i="6"/>
  <c r="AJ10" i="6"/>
  <c r="AR13" i="6"/>
  <c r="AP13" i="6"/>
  <c r="AP24" i="6"/>
  <c r="AR27" i="6"/>
  <c r="AP27" i="6"/>
  <c r="H42" i="6"/>
  <c r="AR68" i="6"/>
  <c r="AP68" i="6"/>
  <c r="AR99" i="6"/>
  <c r="AP99" i="6"/>
  <c r="AP102" i="6"/>
  <c r="AR102" i="6"/>
  <c r="AR119" i="6"/>
  <c r="AP119" i="6"/>
  <c r="AP26" i="6"/>
  <c r="AR26" i="6"/>
  <c r="AB36" i="6"/>
  <c r="AP36" i="6" s="1"/>
  <c r="AP46" i="6"/>
  <c r="AR46" i="6"/>
  <c r="AP67" i="6"/>
  <c r="AR67" i="6"/>
  <c r="AR97" i="6"/>
  <c r="AP101" i="6"/>
  <c r="AR101" i="6"/>
  <c r="AP115" i="6"/>
  <c r="AR115" i="6"/>
  <c r="AP125" i="6"/>
  <c r="AR128" i="6"/>
  <c r="AP128" i="6"/>
  <c r="AR12" i="6"/>
  <c r="AP12" i="6"/>
  <c r="AD63" i="6"/>
  <c r="AD72" i="6" s="1"/>
  <c r="AR25" i="6"/>
  <c r="AP25" i="6"/>
  <c r="AR35" i="6"/>
  <c r="AP35" i="6"/>
  <c r="AB41" i="6"/>
  <c r="AP41" i="6" s="1"/>
  <c r="AP79" i="6"/>
  <c r="AR79" i="6"/>
  <c r="AR108" i="6"/>
  <c r="AP108" i="6"/>
  <c r="AP139" i="6"/>
  <c r="AR139" i="6"/>
  <c r="AH143" i="6"/>
  <c r="AJ143" i="6" s="1"/>
  <c r="AR45" i="6"/>
  <c r="AP45" i="6"/>
  <c r="H55" i="6"/>
  <c r="H63" i="6" s="1"/>
  <c r="AH55" i="6"/>
  <c r="AJ55" i="6" s="1"/>
  <c r="AJ50" i="6"/>
  <c r="AR66" i="6"/>
  <c r="AP66" i="6"/>
  <c r="H135" i="6"/>
  <c r="P135" i="6"/>
  <c r="AP91" i="6"/>
  <c r="AR91" i="6"/>
  <c r="AR100" i="6"/>
  <c r="AP100" i="6"/>
  <c r="AR114" i="6"/>
  <c r="AP114" i="6"/>
  <c r="AB116" i="6"/>
  <c r="AP116" i="6" s="1"/>
  <c r="AR120" i="6"/>
  <c r="AP120" i="6"/>
  <c r="AP127" i="6"/>
  <c r="AR127" i="6"/>
  <c r="AH135" i="6"/>
  <c r="AJ135" i="6" s="1"/>
  <c r="AR7" i="6"/>
  <c r="AP8" i="6"/>
  <c r="AL63" i="6"/>
  <c r="AT10" i="6"/>
  <c r="AB30" i="6"/>
  <c r="AP30" i="6" s="1"/>
  <c r="AP33" i="6"/>
  <c r="AH42" i="6"/>
  <c r="AJ42" i="6" s="1"/>
  <c r="J55" i="6"/>
  <c r="AB50" i="6"/>
  <c r="AP77" i="6"/>
  <c r="AR80" i="6"/>
  <c r="AP80" i="6"/>
  <c r="AB81" i="6"/>
  <c r="R135" i="6"/>
  <c r="R136" i="6" s="1"/>
  <c r="R144" i="6" s="1"/>
  <c r="Z135" i="6"/>
  <c r="AL135" i="6"/>
  <c r="AT135" i="6" s="1"/>
  <c r="AR88" i="6"/>
  <c r="AP88" i="6"/>
  <c r="AB89" i="6"/>
  <c r="AR89" i="6" s="1"/>
  <c r="AR107" i="6"/>
  <c r="AP107" i="6"/>
  <c r="AR126" i="6"/>
  <c r="AP126" i="6"/>
  <c r="AB109" i="6"/>
  <c r="AR109" i="6" s="1"/>
  <c r="AB121" i="6"/>
  <c r="AP121" i="6" s="1"/>
  <c r="AN63" i="6"/>
  <c r="AN72" i="6" s="1"/>
  <c r="AT36" i="6"/>
  <c r="AR52" i="6"/>
  <c r="AP53" i="6"/>
  <c r="AR59" i="6"/>
  <c r="AP60" i="6"/>
  <c r="AB71" i="6"/>
  <c r="AP71" i="6" s="1"/>
  <c r="L135" i="6"/>
  <c r="T135" i="6"/>
  <c r="AR94" i="6"/>
  <c r="AP95" i="6"/>
  <c r="AR104" i="6"/>
  <c r="AP105" i="6"/>
  <c r="AB134" i="6"/>
  <c r="AP134" i="6" s="1"/>
  <c r="AT142" i="6"/>
  <c r="AB42" i="6" l="1"/>
  <c r="X136" i="6"/>
  <c r="X144" i="6" s="1"/>
  <c r="N136" i="6"/>
  <c r="N144" i="6" s="1"/>
  <c r="AR129" i="6"/>
  <c r="AF63" i="6"/>
  <c r="AF72" i="6" s="1"/>
  <c r="AF136" i="6"/>
  <c r="AF144" i="6" s="1"/>
  <c r="T136" i="6"/>
  <c r="T144" i="6" s="1"/>
  <c r="AN136" i="6"/>
  <c r="AN144" i="6" s="1"/>
  <c r="AR62" i="6"/>
  <c r="AP89" i="6"/>
  <c r="AR22" i="6"/>
  <c r="AR71" i="6"/>
  <c r="AD136" i="6"/>
  <c r="AD144" i="6" s="1"/>
  <c r="AB135" i="6"/>
  <c r="AR135" i="6" s="1"/>
  <c r="AP50" i="6"/>
  <c r="AP17" i="6"/>
  <c r="AR121" i="6"/>
  <c r="P136" i="6"/>
  <c r="P144" i="6" s="1"/>
  <c r="AP54" i="6"/>
  <c r="AR134" i="6"/>
  <c r="AB55" i="6"/>
  <c r="AR55" i="6" s="1"/>
  <c r="AR50" i="6"/>
  <c r="AR30" i="6"/>
  <c r="AL72" i="6"/>
  <c r="AT63" i="6"/>
  <c r="AP109" i="6"/>
  <c r="AR41" i="6"/>
  <c r="AR142" i="6"/>
  <c r="AP142" i="6"/>
  <c r="H72" i="6"/>
  <c r="AR81" i="6"/>
  <c r="AP81" i="6"/>
  <c r="AP55" i="6"/>
  <c r="AR143" i="6"/>
  <c r="AH63" i="6"/>
  <c r="AP143" i="6"/>
  <c r="AR116" i="6"/>
  <c r="AR42" i="6"/>
  <c r="AP42" i="6"/>
  <c r="AR10" i="6"/>
  <c r="AP10" i="6"/>
  <c r="AR36" i="6"/>
  <c r="L136" i="6"/>
  <c r="L144" i="6" s="1"/>
  <c r="J63" i="6"/>
  <c r="AP135" i="6" l="1"/>
  <c r="AJ63" i="6"/>
  <c r="AH72" i="6"/>
  <c r="H136" i="6"/>
  <c r="AB63" i="6"/>
  <c r="J72" i="6"/>
  <c r="AT72" i="6"/>
  <c r="AL136" i="6"/>
  <c r="AB72" i="6" l="1"/>
  <c r="J136" i="6"/>
  <c r="AR63" i="6"/>
  <c r="AP63" i="6"/>
  <c r="AJ72" i="6"/>
  <c r="AH136" i="6"/>
  <c r="AL144" i="6"/>
  <c r="AT144" i="6" s="1"/>
  <c r="AT136" i="6"/>
  <c r="H144" i="6"/>
  <c r="AJ136" i="6" l="1"/>
  <c r="AH144" i="6"/>
  <c r="AJ144" i="6" s="1"/>
  <c r="AB136" i="6"/>
  <c r="J144" i="6"/>
  <c r="AB144" i="6" s="1"/>
  <c r="AR144" i="6" s="1"/>
  <c r="AP72" i="6"/>
  <c r="AR72" i="6"/>
  <c r="AP144" i="6" l="1"/>
  <c r="AR136" i="6"/>
  <c r="AP136" i="6"/>
  <c r="N45" i="4" l="1"/>
  <c r="L45" i="4"/>
  <c r="H45" i="4"/>
  <c r="F45" i="4"/>
  <c r="X39" i="4"/>
  <c r="X38" i="4"/>
  <c r="X33" i="4"/>
  <c r="X32" i="4"/>
  <c r="X31" i="4"/>
  <c r="X30" i="4"/>
  <c r="X29" i="4"/>
  <c r="X28" i="4"/>
  <c r="X27" i="4"/>
  <c r="X26" i="4"/>
  <c r="X22" i="4"/>
  <c r="X21" i="4"/>
  <c r="X20" i="4"/>
  <c r="X19" i="4"/>
  <c r="X18" i="4"/>
  <c r="X17" i="4"/>
  <c r="X14" i="4"/>
  <c r="X13" i="4"/>
  <c r="X12" i="4"/>
  <c r="X11" i="4"/>
  <c r="X10" i="4"/>
  <c r="X9" i="4"/>
  <c r="X8" i="4"/>
  <c r="X6" i="4"/>
  <c r="T39" i="4" l="1"/>
  <c r="T38" i="4"/>
  <c r="T33" i="4"/>
  <c r="T32" i="4"/>
  <c r="T31" i="4"/>
  <c r="T30" i="4"/>
  <c r="T29" i="4"/>
  <c r="T28" i="4"/>
  <c r="T27" i="4"/>
  <c r="T26" i="4"/>
  <c r="T22" i="4"/>
  <c r="T21" i="4"/>
  <c r="T20" i="4"/>
  <c r="T19" i="4"/>
  <c r="T18" i="4"/>
  <c r="T17" i="4"/>
  <c r="T14" i="4"/>
  <c r="T13" i="4"/>
  <c r="T12" i="4"/>
  <c r="T11" i="4"/>
  <c r="T10" i="4"/>
  <c r="T9" i="4"/>
  <c r="T8" i="4"/>
  <c r="T6" i="4"/>
  <c r="V40" i="4"/>
  <c r="V34" i="4"/>
  <c r="V23" i="4"/>
  <c r="V15" i="4"/>
  <c r="R22" i="5"/>
  <c r="R23" i="5" s="1"/>
  <c r="N22" i="5"/>
  <c r="N23" i="5" s="1"/>
  <c r="L22" i="5"/>
  <c r="L23" i="5" s="1"/>
  <c r="H22" i="5"/>
  <c r="H23" i="5" s="1"/>
  <c r="F22" i="5"/>
  <c r="F23" i="5" s="1"/>
  <c r="P21" i="5"/>
  <c r="R17" i="5"/>
  <c r="N17" i="5"/>
  <c r="L17" i="5"/>
  <c r="H17" i="5"/>
  <c r="F17" i="5"/>
  <c r="P16" i="5"/>
  <c r="J16" i="5"/>
  <c r="P15" i="5"/>
  <c r="J15" i="5"/>
  <c r="P14" i="5"/>
  <c r="J14" i="5"/>
  <c r="P13" i="5"/>
  <c r="J13" i="5"/>
  <c r="P12" i="5"/>
  <c r="J12" i="5"/>
  <c r="P11" i="5"/>
  <c r="J11" i="5"/>
  <c r="R8" i="5"/>
  <c r="R9" i="5" s="1"/>
  <c r="N8" i="5"/>
  <c r="L8" i="5"/>
  <c r="H8" i="5"/>
  <c r="H9" i="5" s="1"/>
  <c r="F8" i="5"/>
  <c r="F9" i="5" s="1"/>
  <c r="P7" i="5"/>
  <c r="J7" i="5"/>
  <c r="P6" i="5"/>
  <c r="J6" i="5"/>
  <c r="P5" i="5"/>
  <c r="J5" i="5"/>
  <c r="L5" i="4"/>
  <c r="X5" i="4" s="1"/>
  <c r="N5" i="4"/>
  <c r="R5" i="4"/>
  <c r="J17" i="5" l="1"/>
  <c r="T5" i="4"/>
  <c r="F18" i="5"/>
  <c r="R18" i="5"/>
  <c r="R24" i="5" s="1"/>
  <c r="T8" i="5"/>
  <c r="L9" i="5"/>
  <c r="T17" i="5"/>
  <c r="P8" i="5"/>
  <c r="P17" i="5"/>
  <c r="J23" i="5"/>
  <c r="F24" i="5"/>
  <c r="V41" i="4"/>
  <c r="V24" i="4"/>
  <c r="P23" i="5"/>
  <c r="J9" i="5"/>
  <c r="J8" i="5"/>
  <c r="H18" i="5"/>
  <c r="P22" i="5"/>
  <c r="N9" i="5"/>
  <c r="J22" i="5"/>
  <c r="L7" i="4"/>
  <c r="L18" i="5" l="1"/>
  <c r="L24" i="5" s="1"/>
  <c r="T9" i="5"/>
  <c r="X7" i="4"/>
  <c r="T7" i="4"/>
  <c r="V35" i="4"/>
  <c r="H24" i="5"/>
  <c r="J24" i="5" s="1"/>
  <c r="J18" i="5"/>
  <c r="N18" i="5"/>
  <c r="P9" i="5"/>
  <c r="N10" i="3"/>
  <c r="V10" i="3" s="1"/>
  <c r="V42" i="4" l="1"/>
  <c r="N24" i="5"/>
  <c r="P24" i="5" s="1"/>
  <c r="P18" i="5"/>
  <c r="P7" i="4" l="1"/>
  <c r="J7" i="4"/>
  <c r="P6" i="4"/>
  <c r="J6" i="4"/>
  <c r="T1" i="4"/>
  <c r="R40" i="4" l="1"/>
  <c r="N40" i="4"/>
  <c r="L40" i="4"/>
  <c r="H40" i="4"/>
  <c r="H41" i="4" s="1"/>
  <c r="F40" i="4"/>
  <c r="F41" i="4" s="1"/>
  <c r="P39" i="4"/>
  <c r="J39" i="4"/>
  <c r="P38" i="4"/>
  <c r="J38" i="4"/>
  <c r="R34" i="4"/>
  <c r="T34" i="4" s="1"/>
  <c r="N34" i="4"/>
  <c r="P34" i="4" s="1"/>
  <c r="L34" i="4"/>
  <c r="X34" i="4" s="1"/>
  <c r="H34" i="4"/>
  <c r="F34" i="4"/>
  <c r="P33" i="4"/>
  <c r="J33" i="4"/>
  <c r="P32" i="4"/>
  <c r="J32" i="4"/>
  <c r="P31" i="4"/>
  <c r="J31" i="4"/>
  <c r="P30" i="4"/>
  <c r="J30" i="4"/>
  <c r="P29" i="4"/>
  <c r="J29" i="4"/>
  <c r="P28" i="4"/>
  <c r="J28" i="4"/>
  <c r="P27" i="4"/>
  <c r="J27" i="4"/>
  <c r="P26" i="4"/>
  <c r="J26" i="4"/>
  <c r="R23" i="4"/>
  <c r="N23" i="4"/>
  <c r="L23" i="4"/>
  <c r="X23" i="4" s="1"/>
  <c r="H23" i="4"/>
  <c r="F23" i="4"/>
  <c r="P22" i="4"/>
  <c r="J22" i="4"/>
  <c r="P21" i="4"/>
  <c r="J21" i="4"/>
  <c r="P20" i="4"/>
  <c r="J20" i="4"/>
  <c r="P19" i="4"/>
  <c r="J19" i="4"/>
  <c r="P18" i="4"/>
  <c r="J18" i="4"/>
  <c r="P17" i="4"/>
  <c r="J17" i="4"/>
  <c r="R15" i="4"/>
  <c r="N15" i="4"/>
  <c r="N24" i="4" s="1"/>
  <c r="L15" i="4"/>
  <c r="H15" i="4"/>
  <c r="F15" i="4"/>
  <c r="F24" i="4" s="1"/>
  <c r="P14" i="4"/>
  <c r="J14" i="4"/>
  <c r="P13" i="4"/>
  <c r="J13" i="4"/>
  <c r="P12" i="4"/>
  <c r="J12" i="4"/>
  <c r="P11" i="4"/>
  <c r="J11" i="4"/>
  <c r="P10" i="4"/>
  <c r="J10" i="4"/>
  <c r="P9" i="4"/>
  <c r="J9" i="4"/>
  <c r="P8" i="4"/>
  <c r="J8" i="4"/>
  <c r="P5" i="4"/>
  <c r="J5" i="4"/>
  <c r="H24" i="4" l="1"/>
  <c r="H35" i="4" s="1"/>
  <c r="J23" i="4"/>
  <c r="T23" i="4"/>
  <c r="F35" i="4"/>
  <c r="F42" i="4" s="1"/>
  <c r="F46" i="4" s="1"/>
  <c r="P23" i="4"/>
  <c r="J41" i="4"/>
  <c r="R41" i="4"/>
  <c r="T41" i="4" s="1"/>
  <c r="T40" i="4"/>
  <c r="L24" i="4"/>
  <c r="X15" i="4"/>
  <c r="J40" i="4"/>
  <c r="J34" i="4"/>
  <c r="L41" i="4"/>
  <c r="X41" i="4" s="1"/>
  <c r="X40" i="4"/>
  <c r="R24" i="4"/>
  <c r="T15" i="4"/>
  <c r="P40" i="4"/>
  <c r="N41" i="4"/>
  <c r="P24" i="4"/>
  <c r="J15" i="4"/>
  <c r="H42" i="4"/>
  <c r="P41" i="4"/>
  <c r="J24" i="4"/>
  <c r="N35" i="4"/>
  <c r="P15" i="4"/>
  <c r="J35" i="4" l="1"/>
  <c r="L35" i="4"/>
  <c r="X24" i="4"/>
  <c r="R35" i="4"/>
  <c r="T24" i="4"/>
  <c r="J42" i="4"/>
  <c r="H46" i="4"/>
  <c r="N42" i="4"/>
  <c r="L42" i="4" l="1"/>
  <c r="X35" i="4"/>
  <c r="P35" i="4"/>
  <c r="N46" i="4"/>
  <c r="R42" i="4"/>
  <c r="T35" i="4"/>
  <c r="V1" i="3"/>
  <c r="T142" i="3"/>
  <c r="T141" i="3"/>
  <c r="P141" i="3"/>
  <c r="P142" i="3" s="1"/>
  <c r="N141" i="3"/>
  <c r="N142" i="3" s="1"/>
  <c r="J141" i="3"/>
  <c r="J142" i="3" s="1"/>
  <c r="H141" i="3"/>
  <c r="H142" i="3" s="1"/>
  <c r="R140" i="3"/>
  <c r="L140" i="3"/>
  <c r="R139" i="3"/>
  <c r="L139" i="3"/>
  <c r="T134" i="3"/>
  <c r="V134" i="3" s="1"/>
  <c r="P134" i="3"/>
  <c r="R134" i="3" s="1"/>
  <c r="N134" i="3"/>
  <c r="J134" i="3"/>
  <c r="H134" i="3"/>
  <c r="L134" i="3" s="1"/>
  <c r="R133" i="3"/>
  <c r="L133" i="3"/>
  <c r="R132" i="3"/>
  <c r="L132" i="3"/>
  <c r="T130" i="3"/>
  <c r="V130" i="3" s="1"/>
  <c r="P130" i="3"/>
  <c r="R130" i="3" s="1"/>
  <c r="N130" i="3"/>
  <c r="J130" i="3"/>
  <c r="H130" i="3"/>
  <c r="R129" i="3"/>
  <c r="L129" i="3"/>
  <c r="R128" i="3"/>
  <c r="L128" i="3"/>
  <c r="R127" i="3"/>
  <c r="L127" i="3"/>
  <c r="R126" i="3"/>
  <c r="L126" i="3"/>
  <c r="R125" i="3"/>
  <c r="L125" i="3"/>
  <c r="R124" i="3"/>
  <c r="L124" i="3"/>
  <c r="T122" i="3"/>
  <c r="P122" i="3"/>
  <c r="N122" i="3"/>
  <c r="J122" i="3"/>
  <c r="L122" i="3" s="1"/>
  <c r="H122" i="3"/>
  <c r="R121" i="3"/>
  <c r="L121" i="3"/>
  <c r="R120" i="3"/>
  <c r="L120" i="3"/>
  <c r="R119" i="3"/>
  <c r="L119" i="3"/>
  <c r="T117" i="3"/>
  <c r="V117" i="3" s="1"/>
  <c r="P117" i="3"/>
  <c r="R117" i="3" s="1"/>
  <c r="N117" i="3"/>
  <c r="J117" i="3"/>
  <c r="H117" i="3"/>
  <c r="R116" i="3"/>
  <c r="L116" i="3"/>
  <c r="R115" i="3"/>
  <c r="L115" i="3"/>
  <c r="R114" i="3"/>
  <c r="L114" i="3"/>
  <c r="R113" i="3"/>
  <c r="L113" i="3"/>
  <c r="R112" i="3"/>
  <c r="L112" i="3"/>
  <c r="T110" i="3"/>
  <c r="V110" i="3" s="1"/>
  <c r="P110" i="3"/>
  <c r="N110" i="3"/>
  <c r="J110" i="3"/>
  <c r="H110" i="3"/>
  <c r="L110" i="3" s="1"/>
  <c r="R109" i="3"/>
  <c r="L109" i="3"/>
  <c r="R108" i="3"/>
  <c r="L108" i="3"/>
  <c r="R107" i="3"/>
  <c r="L107" i="3"/>
  <c r="R106" i="3"/>
  <c r="L106" i="3"/>
  <c r="R105" i="3"/>
  <c r="L105" i="3"/>
  <c r="R104" i="3"/>
  <c r="L104" i="3"/>
  <c r="R103" i="3"/>
  <c r="L103" i="3"/>
  <c r="R102" i="3"/>
  <c r="L102" i="3"/>
  <c r="R101" i="3"/>
  <c r="L101" i="3"/>
  <c r="R100" i="3"/>
  <c r="L100" i="3"/>
  <c r="R99" i="3"/>
  <c r="L99" i="3"/>
  <c r="T97" i="3"/>
  <c r="P97" i="3"/>
  <c r="N97" i="3"/>
  <c r="J97" i="3"/>
  <c r="H97" i="3"/>
  <c r="R96" i="3"/>
  <c r="L96" i="3"/>
  <c r="R95" i="3"/>
  <c r="L95" i="3"/>
  <c r="R94" i="3"/>
  <c r="L94" i="3"/>
  <c r="R93" i="3"/>
  <c r="L93" i="3"/>
  <c r="R92" i="3"/>
  <c r="L92" i="3"/>
  <c r="R91" i="3"/>
  <c r="L91" i="3"/>
  <c r="T89" i="3"/>
  <c r="V89" i="3" s="1"/>
  <c r="P89" i="3"/>
  <c r="N89" i="3"/>
  <c r="J89" i="3"/>
  <c r="H89" i="3"/>
  <c r="R88" i="3"/>
  <c r="L88" i="3"/>
  <c r="R87" i="3"/>
  <c r="L87" i="3"/>
  <c r="R86" i="3"/>
  <c r="L86" i="3"/>
  <c r="R85" i="3"/>
  <c r="L85" i="3"/>
  <c r="R84" i="3"/>
  <c r="L84" i="3"/>
  <c r="R83" i="3"/>
  <c r="L83" i="3"/>
  <c r="T81" i="3"/>
  <c r="P81" i="3"/>
  <c r="N81" i="3"/>
  <c r="J81" i="3"/>
  <c r="H81" i="3"/>
  <c r="R80" i="3"/>
  <c r="L80" i="3"/>
  <c r="R79" i="3"/>
  <c r="L79" i="3"/>
  <c r="R78" i="3"/>
  <c r="L78" i="3"/>
  <c r="R77" i="3"/>
  <c r="L77" i="3"/>
  <c r="R76" i="3"/>
  <c r="L76" i="3"/>
  <c r="T72" i="3"/>
  <c r="V72" i="3" s="1"/>
  <c r="P72" i="3"/>
  <c r="R72" i="3" s="1"/>
  <c r="N72" i="3"/>
  <c r="J72" i="3"/>
  <c r="H72" i="3"/>
  <c r="R71" i="3"/>
  <c r="L71" i="3"/>
  <c r="R70" i="3"/>
  <c r="L70" i="3"/>
  <c r="R69" i="3"/>
  <c r="L69" i="3"/>
  <c r="R68" i="3"/>
  <c r="L68" i="3"/>
  <c r="R67" i="3"/>
  <c r="L67" i="3"/>
  <c r="R66" i="3"/>
  <c r="L66" i="3"/>
  <c r="T63" i="3"/>
  <c r="V63" i="3" s="1"/>
  <c r="P63" i="3"/>
  <c r="N63" i="3"/>
  <c r="J63" i="3"/>
  <c r="H63" i="3"/>
  <c r="R62" i="3"/>
  <c r="L62" i="3"/>
  <c r="R61" i="3"/>
  <c r="L61" i="3"/>
  <c r="R60" i="3"/>
  <c r="L60" i="3"/>
  <c r="R59" i="3"/>
  <c r="L59" i="3"/>
  <c r="R57" i="3"/>
  <c r="L57" i="3"/>
  <c r="T55" i="3"/>
  <c r="V55" i="3" s="1"/>
  <c r="P55" i="3"/>
  <c r="R55" i="3" s="1"/>
  <c r="N55" i="3"/>
  <c r="J55" i="3"/>
  <c r="H55" i="3"/>
  <c r="H56" i="3" s="1"/>
  <c r="R54" i="3"/>
  <c r="L54" i="3"/>
  <c r="R53" i="3"/>
  <c r="L53" i="3"/>
  <c r="T51" i="3"/>
  <c r="P51" i="3"/>
  <c r="N51" i="3"/>
  <c r="N56" i="3" s="1"/>
  <c r="J51" i="3"/>
  <c r="L51" i="3" s="1"/>
  <c r="H51" i="3"/>
  <c r="R50" i="3"/>
  <c r="L50" i="3"/>
  <c r="R49" i="3"/>
  <c r="L49" i="3"/>
  <c r="R48" i="3"/>
  <c r="L48" i="3"/>
  <c r="R47" i="3"/>
  <c r="L47" i="3"/>
  <c r="R46" i="3"/>
  <c r="L46" i="3"/>
  <c r="T42" i="3"/>
  <c r="V42" i="3" s="1"/>
  <c r="P42" i="3"/>
  <c r="N42" i="3"/>
  <c r="J42" i="3"/>
  <c r="H42" i="3"/>
  <c r="R41" i="3"/>
  <c r="L41" i="3"/>
  <c r="R40" i="3"/>
  <c r="L40" i="3"/>
  <c r="R39" i="3"/>
  <c r="L39" i="3"/>
  <c r="T37" i="3"/>
  <c r="P37" i="3"/>
  <c r="N37" i="3"/>
  <c r="N43" i="3" s="1"/>
  <c r="J37" i="3"/>
  <c r="H37" i="3"/>
  <c r="R36" i="3"/>
  <c r="L36" i="3"/>
  <c r="R35" i="3"/>
  <c r="L35" i="3"/>
  <c r="R34" i="3"/>
  <c r="L34" i="3"/>
  <c r="T31" i="3"/>
  <c r="P31" i="3"/>
  <c r="N31" i="3"/>
  <c r="J31" i="3"/>
  <c r="L31" i="3" s="1"/>
  <c r="H31" i="3"/>
  <c r="R30" i="3"/>
  <c r="L30" i="3"/>
  <c r="R29" i="3"/>
  <c r="L29" i="3"/>
  <c r="R28" i="3"/>
  <c r="L28" i="3"/>
  <c r="R27" i="3"/>
  <c r="L27" i="3"/>
  <c r="R26" i="3"/>
  <c r="L26" i="3"/>
  <c r="R25" i="3"/>
  <c r="L25" i="3"/>
  <c r="T23" i="3"/>
  <c r="V23" i="3" s="1"/>
  <c r="P23" i="3"/>
  <c r="N23" i="3"/>
  <c r="J23" i="3"/>
  <c r="H23" i="3"/>
  <c r="R22" i="3"/>
  <c r="L22" i="3"/>
  <c r="R21" i="3"/>
  <c r="L21" i="3"/>
  <c r="R20" i="3"/>
  <c r="L20" i="3"/>
  <c r="T18" i="3"/>
  <c r="P18" i="3"/>
  <c r="N18" i="3"/>
  <c r="J18" i="3"/>
  <c r="L18" i="3" s="1"/>
  <c r="H18" i="3"/>
  <c r="R17" i="3"/>
  <c r="L17" i="3"/>
  <c r="R16" i="3"/>
  <c r="L16" i="3"/>
  <c r="R15" i="3"/>
  <c r="L15" i="3"/>
  <c r="R14" i="3"/>
  <c r="L14" i="3"/>
  <c r="R13" i="3"/>
  <c r="L13" i="3"/>
  <c r="T11" i="3"/>
  <c r="P11" i="3"/>
  <c r="N11" i="3"/>
  <c r="R11" i="3" s="1"/>
  <c r="J11" i="3"/>
  <c r="H11" i="3"/>
  <c r="R10" i="3"/>
  <c r="L10" i="3"/>
  <c r="R9" i="3"/>
  <c r="L9" i="3"/>
  <c r="R8" i="3"/>
  <c r="L8" i="3"/>
  <c r="R7" i="3"/>
  <c r="L7" i="3"/>
  <c r="R6" i="3"/>
  <c r="L6" i="3"/>
  <c r="T135" i="3" l="1"/>
  <c r="V81" i="3"/>
  <c r="L42" i="3"/>
  <c r="L130" i="3"/>
  <c r="V11" i="3"/>
  <c r="T56" i="3"/>
  <c r="V56" i="3" s="1"/>
  <c r="V51" i="3"/>
  <c r="L97" i="3"/>
  <c r="V122" i="3"/>
  <c r="V142" i="3"/>
  <c r="H43" i="3"/>
  <c r="R31" i="3"/>
  <c r="T43" i="3"/>
  <c r="V43" i="3" s="1"/>
  <c r="V37" i="3"/>
  <c r="L55" i="3"/>
  <c r="J135" i="3"/>
  <c r="L135" i="3" s="1"/>
  <c r="R97" i="3"/>
  <c r="L117" i="3"/>
  <c r="V18" i="3"/>
  <c r="V31" i="3"/>
  <c r="L72" i="3"/>
  <c r="L89" i="3"/>
  <c r="V97" i="3"/>
  <c r="R122" i="3"/>
  <c r="V141" i="3"/>
  <c r="L23" i="3"/>
  <c r="L37" i="3"/>
  <c r="R63" i="3"/>
  <c r="R89" i="3"/>
  <c r="N135" i="3"/>
  <c r="R110" i="3"/>
  <c r="R142" i="3"/>
  <c r="T64" i="3"/>
  <c r="P135" i="3"/>
  <c r="R135" i="3" s="1"/>
  <c r="R141" i="3"/>
  <c r="R23" i="3"/>
  <c r="R37" i="3"/>
  <c r="R42" i="3"/>
  <c r="R51" i="3"/>
  <c r="P56" i="3"/>
  <c r="R56" i="3" s="1"/>
  <c r="L63" i="3"/>
  <c r="H135" i="3"/>
  <c r="R81" i="3"/>
  <c r="L142" i="3"/>
  <c r="L46" i="4"/>
  <c r="X42" i="4"/>
  <c r="P42" i="4"/>
  <c r="T42" i="4"/>
  <c r="N64" i="3"/>
  <c r="N73" i="3" s="1"/>
  <c r="N136" i="3" s="1"/>
  <c r="N143" i="3" s="1"/>
  <c r="H64" i="3"/>
  <c r="H73" i="3" s="1"/>
  <c r="L11" i="3"/>
  <c r="R18" i="3"/>
  <c r="P43" i="3"/>
  <c r="R43" i="3" s="1"/>
  <c r="J56" i="3"/>
  <c r="L56" i="3" s="1"/>
  <c r="L81" i="3"/>
  <c r="L141" i="3"/>
  <c r="J43" i="3"/>
  <c r="L43" i="3" s="1"/>
  <c r="T73" i="3" l="1"/>
  <c r="V64" i="3"/>
  <c r="V135" i="3"/>
  <c r="H136" i="3"/>
  <c r="H143" i="3" s="1"/>
  <c r="P64" i="3"/>
  <c r="J64" i="3"/>
  <c r="T136" i="3" l="1"/>
  <c r="V73" i="3"/>
  <c r="J73" i="3"/>
  <c r="L64" i="3"/>
  <c r="P73" i="3"/>
  <c r="R64" i="3"/>
  <c r="T143" i="3" l="1"/>
  <c r="V143" i="3" s="1"/>
  <c r="V136" i="3"/>
  <c r="R73" i="3"/>
  <c r="P136" i="3"/>
  <c r="L73" i="3"/>
  <c r="J136" i="3"/>
  <c r="J143" i="3" l="1"/>
  <c r="L143" i="3" s="1"/>
  <c r="L136" i="3"/>
  <c r="P143" i="3"/>
  <c r="R143" i="3" s="1"/>
  <c r="R136" i="3"/>
  <c r="B31" i="1" l="1"/>
  <c r="B9" i="1"/>
  <c r="B12" i="1"/>
</calcChain>
</file>

<file path=xl/sharedStrings.xml><?xml version="1.0" encoding="utf-8"?>
<sst xmlns="http://schemas.openxmlformats.org/spreadsheetml/2006/main" count="530" uniqueCount="298">
  <si>
    <t>TEXTILE CENTER DASHBOARD</t>
  </si>
  <si>
    <t>Cash &amp; Investments-Operating</t>
  </si>
  <si>
    <t xml:space="preserve"> </t>
  </si>
  <si>
    <t>Sunrise Checking - Operating</t>
  </si>
  <si>
    <t>ATTENDANCE</t>
  </si>
  <si>
    <t>FY19</t>
  </si>
  <si>
    <t>FY18</t>
  </si>
  <si>
    <t>Sunrise Savings</t>
  </si>
  <si>
    <t>Building Attendance</t>
  </si>
  <si>
    <t>Investment-Ed Jones</t>
  </si>
  <si>
    <t>Exhibition Attendance</t>
  </si>
  <si>
    <t>Total Cash &amp; Investments-Operating</t>
  </si>
  <si>
    <t>Library Attendance</t>
  </si>
  <si>
    <t>Membership</t>
  </si>
  <si>
    <t>Line of Credit Balance</t>
  </si>
  <si>
    <t xml:space="preserve">     - New Members</t>
  </si>
  <si>
    <t># Months Cash On Hand Sunrise Bank</t>
  </si>
  <si>
    <t xml:space="preserve">     - Renewing Members</t>
  </si>
  <si>
    <t xml:space="preserve">     - Reacquired Members</t>
  </si>
  <si>
    <t xml:space="preserve">     - Sustaining Members</t>
  </si>
  <si>
    <t xml:space="preserve">     - Business Memberships </t>
  </si>
  <si>
    <t>Permanently Restricted Funds Balance</t>
  </si>
  <si>
    <t xml:space="preserve">     - Guild Memberships</t>
  </si>
  <si>
    <t>Joan Mondale Gallery Endowment</t>
  </si>
  <si>
    <t>ONLINE / SOCIAL MEDIA</t>
  </si>
  <si>
    <t>Temporarily Restricted Funds Balance</t>
  </si>
  <si>
    <t>Website Unique Users - textilecentermn.org</t>
  </si>
  <si>
    <t>n/a</t>
  </si>
  <si>
    <t>Facebook Followers</t>
  </si>
  <si>
    <t>Vanguard-Temp Restricted</t>
  </si>
  <si>
    <t>Twitter Followers</t>
  </si>
  <si>
    <t>Instagram Followers</t>
  </si>
  <si>
    <t>Temporarty Restricted Grants:</t>
  </si>
  <si>
    <t>Jerome (FY18 2-yr award)</t>
  </si>
  <si>
    <t>EDUCATION</t>
  </si>
  <si>
    <t>Core Adult Classes Capacity Sold</t>
  </si>
  <si>
    <t>Good Family (Academic Year 18-19)</t>
  </si>
  <si>
    <t>National Programs Capacity Sold</t>
  </si>
  <si>
    <t>Minnesota Historical Society</t>
  </si>
  <si>
    <t>Youth Summer Camps - Season to date</t>
  </si>
  <si>
    <t>161 total</t>
  </si>
  <si>
    <t>Butler Family Foundation</t>
  </si>
  <si>
    <t>Field Trips</t>
  </si>
  <si>
    <t>McKnight</t>
  </si>
  <si>
    <t>Library Classes</t>
  </si>
  <si>
    <t>Aroha</t>
  </si>
  <si>
    <t>Total Temp Restricted Grants</t>
  </si>
  <si>
    <t>AS OF FEBRUARY 31, 2019</t>
  </si>
  <si>
    <t>February Program Statistics</t>
  </si>
  <si>
    <t>% of Budget</t>
  </si>
  <si>
    <t>YTD Budget</t>
  </si>
  <si>
    <t>Annual Budget</t>
  </si>
  <si>
    <t>Ordinary Income/Expense</t>
  </si>
  <si>
    <t>Income</t>
  </si>
  <si>
    <t>4000 · Corp, Fdtn &amp;  Gov't  Support</t>
  </si>
  <si>
    <t>4010 · Corporate Contributions Unres</t>
  </si>
  <si>
    <t>4020 · Foundation Contributions Unres</t>
  </si>
  <si>
    <t>4030 · Government Grants Unrestricted</t>
  </si>
  <si>
    <t>4035 · Corp &amp; Fdtn Restricted Grants</t>
  </si>
  <si>
    <t>7099 · Released from Restriction</t>
  </si>
  <si>
    <t>Total 4000 · Corp, Fdtn &amp;  Gov't  Support</t>
  </si>
  <si>
    <t>4050 · Individual Support</t>
  </si>
  <si>
    <t>4054 · Annual Fund</t>
  </si>
  <si>
    <t>4055 · Designated Gifts</t>
  </si>
  <si>
    <t>4055.2 · Tour Donations</t>
  </si>
  <si>
    <t>4056 · Memorial Gifts</t>
  </si>
  <si>
    <t>4057 · Other Individual Support</t>
  </si>
  <si>
    <t>Total 4050 · Individual Support</t>
  </si>
  <si>
    <t>4100 · Membership Income</t>
  </si>
  <si>
    <t>4110 · Individual Membership</t>
  </si>
  <si>
    <t>4120 · Guild Membership</t>
  </si>
  <si>
    <t>4130 · Business Membership</t>
  </si>
  <si>
    <t>Total 4100 · Membership Income</t>
  </si>
  <si>
    <t>4300 · Earned Income</t>
  </si>
  <si>
    <t>4310 · Rental Income</t>
  </si>
  <si>
    <t>4320 · Gallery Income - Sales</t>
  </si>
  <si>
    <t>4321 · Gallery Income - Exhibition</t>
  </si>
  <si>
    <t>4325 · Gallery Income - Call For Entry</t>
  </si>
  <si>
    <t>4330 · Advertising Income</t>
  </si>
  <si>
    <t>4340 · Library Income</t>
  </si>
  <si>
    <t>Total 4300 · Earned Income</t>
  </si>
  <si>
    <t>4350 · Education Income</t>
  </si>
  <si>
    <t>4350.1 · Adult Education</t>
  </si>
  <si>
    <t>4351.1 · Adult Classes  (On-site)</t>
  </si>
  <si>
    <t>4351.2 · National Programming</t>
  </si>
  <si>
    <t>4355 · Adult Group Experience (On-site</t>
  </si>
  <si>
    <t>Total 4350.1 · Adult Education</t>
  </si>
  <si>
    <t>4350.2 · Youth Education</t>
  </si>
  <si>
    <t>4352.1 · Youth Classes (On-Site)</t>
  </si>
  <si>
    <t>4352.2 · Youth Summer Camp</t>
  </si>
  <si>
    <t>4353 · Youth Guild Kit Subscriptions</t>
  </si>
  <si>
    <t>Total 4350.2 · Youth Education</t>
  </si>
  <si>
    <t>Total 4350 · Education Income</t>
  </si>
  <si>
    <t>4600 · Special Event Income</t>
  </si>
  <si>
    <t>4620 · Garage Sale</t>
  </si>
  <si>
    <t>4621 · Garage Sale - Sponsorships</t>
  </si>
  <si>
    <t>4622 · Garage Sale-Preview Sale Entry</t>
  </si>
  <si>
    <t>4623 · Garage Sale - Entry</t>
  </si>
  <si>
    <t>4624 · Garage Sale - Sales</t>
  </si>
  <si>
    <t>4625 · Garage Sale - Expenses</t>
  </si>
  <si>
    <t>Total 4620 · Garage Sale</t>
  </si>
  <si>
    <t>4630 · Other Events</t>
  </si>
  <si>
    <t>4631 · Event Ticket or Other Sales</t>
  </si>
  <si>
    <t>4636 · Event Expenses</t>
  </si>
  <si>
    <t>Total 4630 · Other Events</t>
  </si>
  <si>
    <t>Total 4600 · Special Event Income</t>
  </si>
  <si>
    <t>4800 · Miscellaneous Income</t>
  </si>
  <si>
    <t>4900 · Shop Sales</t>
  </si>
  <si>
    <t>4910 · Artists Sales</t>
  </si>
  <si>
    <t>4920 · Inventory Artist Supplies Sales</t>
  </si>
  <si>
    <t>4940 · Inventory Sales</t>
  </si>
  <si>
    <t>4985 · Call for Entry</t>
  </si>
  <si>
    <t>Total 4900 · Shop Sales</t>
  </si>
  <si>
    <t>Total Income</t>
  </si>
  <si>
    <t>Cost of Goods Sold</t>
  </si>
  <si>
    <t>4992 · Artist Payments - Gallery</t>
  </si>
  <si>
    <t>4993 · Artist Payments - Shop</t>
  </si>
  <si>
    <t>4994 · Cost of Goods Sold</t>
  </si>
  <si>
    <t>4995 · Discount Coupons</t>
  </si>
  <si>
    <t>4996 · Inventory adjustments</t>
  </si>
  <si>
    <t>4997 · Inbound Freight</t>
  </si>
  <si>
    <t>Total COGS</t>
  </si>
  <si>
    <t>Gross Profit</t>
  </si>
  <si>
    <t>Expense</t>
  </si>
  <si>
    <t>5000 · Payroll</t>
  </si>
  <si>
    <t>5010 · Wages</t>
  </si>
  <si>
    <t>5020 · Benefits</t>
  </si>
  <si>
    <t>5030 · Employer FICA Tax</t>
  </si>
  <si>
    <t>5040 · Unemployment - State</t>
  </si>
  <si>
    <t>5050 · Worker's Comp Insurance</t>
  </si>
  <si>
    <t>Total 5000 · Payroll</t>
  </si>
  <si>
    <t>5100 · Professional Fees</t>
  </si>
  <si>
    <t>5110 · Accounting Fees</t>
  </si>
  <si>
    <t>5130 · Development Consulting Fees</t>
  </si>
  <si>
    <t>5150 · Payroll Processing Fees</t>
  </si>
  <si>
    <t>5160 · Graphic &amp; Web Design Services</t>
  </si>
  <si>
    <t>5180 · Program Professional Services</t>
  </si>
  <si>
    <t>5190 · Other Professional Services</t>
  </si>
  <si>
    <t>Total 5100 · Professional Fees</t>
  </si>
  <si>
    <t>5200 · Program Expenses</t>
  </si>
  <si>
    <t>5210 · Program Supplies</t>
  </si>
  <si>
    <t>5215 · Youth Guild Kits Expense</t>
  </si>
  <si>
    <t>5240 · Awards &amp; Prizes</t>
  </si>
  <si>
    <t>5250 · Fellowships / Mentorships</t>
  </si>
  <si>
    <t>5270 · Instructors</t>
  </si>
  <si>
    <t>5280 · Jury Expense</t>
  </si>
  <si>
    <t>Total 5200 · Program Expenses</t>
  </si>
  <si>
    <t>5300 · Facilities and Equipment</t>
  </si>
  <si>
    <t>5310 · Rent</t>
  </si>
  <si>
    <t>5315 · Utilities</t>
  </si>
  <si>
    <t>5320 · Telephone/Communications</t>
  </si>
  <si>
    <t>5325 · Repairs, Maint. &amp; Supplies</t>
  </si>
  <si>
    <t>5330 · Equipment Rental</t>
  </si>
  <si>
    <t>5340 · Computer Systems &amp; Accessories</t>
  </si>
  <si>
    <t>5345 · Furniture &amp; Equipment</t>
  </si>
  <si>
    <t>5355 · Property Taxes</t>
  </si>
  <si>
    <t>5360 · Depreciation Expense</t>
  </si>
  <si>
    <t>5370 · Parking</t>
  </si>
  <si>
    <t>5375 · Garden Expense</t>
  </si>
  <si>
    <t>Total 5300 · Facilities and Equipment</t>
  </si>
  <si>
    <t>5400 · Operations</t>
  </si>
  <si>
    <t>5405 · Postage &amp; Shipping</t>
  </si>
  <si>
    <t>5410 · Office Supplies</t>
  </si>
  <si>
    <t>5415 · Return Shipping</t>
  </si>
  <si>
    <t>5430 · Printing</t>
  </si>
  <si>
    <t>5490 · Miscellaneous Expense</t>
  </si>
  <si>
    <t>Total 5400 · Operations</t>
  </si>
  <si>
    <t>5500 · Transportation Costs</t>
  </si>
  <si>
    <t>5510 · Mileage</t>
  </si>
  <si>
    <t>5520 · Other Transportation Costs</t>
  </si>
  <si>
    <t>5530 · Lodging</t>
  </si>
  <si>
    <t>Total 5500 · Transportation Costs</t>
  </si>
  <si>
    <t>5600 · Other Expenses</t>
  </si>
  <si>
    <t>5610 · Prof Memberships &amp; Publications</t>
  </si>
  <si>
    <t>5615 · Staff Development</t>
  </si>
  <si>
    <t>5620 · Advertising &amp; Promotion</t>
  </si>
  <si>
    <t>5630 · Hospitality</t>
  </si>
  <si>
    <t>5640 · Insurance</t>
  </si>
  <si>
    <t>5650 · Volunteer Recognition</t>
  </si>
  <si>
    <t>Total 5600 · Other Expenses</t>
  </si>
  <si>
    <t>5700 · Business Expenses</t>
  </si>
  <si>
    <t>5715 · Bank &amp; Credit Card Fees</t>
  </si>
  <si>
    <t>5730 · Filing Fees</t>
  </si>
  <si>
    <t>Total 5700 · Business Expenses</t>
  </si>
  <si>
    <t>Total Expense</t>
  </si>
  <si>
    <t>Net Ordinary Income</t>
  </si>
  <si>
    <t>Other Income/Expense</t>
  </si>
  <si>
    <t>Other Income</t>
  </si>
  <si>
    <t>9100 · Savings Account Interest Income</t>
  </si>
  <si>
    <t>9200 · OperatingUnrealized Gain/(Loss)</t>
  </si>
  <si>
    <t>Total Other Income</t>
  </si>
  <si>
    <t>Net Other Income</t>
  </si>
  <si>
    <t>Net Income</t>
  </si>
  <si>
    <t>YTD Actual</t>
  </si>
  <si>
    <t>% of Annual Budget</t>
  </si>
  <si>
    <t>Feb Actual</t>
  </si>
  <si>
    <t>Feb Budget</t>
  </si>
  <si>
    <t>% of Feb Budget</t>
  </si>
  <si>
    <t>% of YTD Budget</t>
  </si>
  <si>
    <t>FY18 YTD Actual</t>
  </si>
  <si>
    <t>% FY18-FY19</t>
  </si>
  <si>
    <t>4000 · Restricted (Future Period)</t>
  </si>
  <si>
    <t>7099 · PY Released from Restriction</t>
  </si>
  <si>
    <t xml:space="preserve">Operating Net Income  </t>
  </si>
  <si>
    <t xml:space="preserve">  - Less Grants Restricted for Future Period</t>
  </si>
  <si>
    <t>110 - Youth Education</t>
  </si>
  <si>
    <t>115 - Adult Education</t>
  </si>
  <si>
    <t>120 - Library</t>
  </si>
  <si>
    <t>130 - Gallery/Exhibitions</t>
  </si>
  <si>
    <t>140 - Shop</t>
  </si>
  <si>
    <t>151 - Membership</t>
  </si>
  <si>
    <t>152 - Rentals</t>
  </si>
  <si>
    <t>161 - Garage Sale</t>
  </si>
  <si>
    <t>162 - Other Events</t>
  </si>
  <si>
    <t>Mondale Endowment</t>
  </si>
  <si>
    <t>00 - To be Allocated</t>
  </si>
  <si>
    <t>(100 - Programs)</t>
  </si>
  <si>
    <t>Total 100 - Programs</t>
  </si>
  <si>
    <t>800 - Development</t>
  </si>
  <si>
    <t>900 - Admin</t>
  </si>
  <si>
    <t>(990-Permanently Restricted)</t>
  </si>
  <si>
    <t>Total 990-Permanently Restricted</t>
  </si>
  <si>
    <t>999 - Capital Campaign</t>
  </si>
  <si>
    <t>Unclassified</t>
  </si>
  <si>
    <t>TOTAL</t>
  </si>
  <si>
    <t>Operating</t>
  </si>
  <si>
    <t>Campaign</t>
  </si>
  <si>
    <t>5720 · Payroll Expenses-Hrly PTO</t>
  </si>
  <si>
    <t>5716 · Interest Expense</t>
  </si>
  <si>
    <t>9310 · Mondale Investment Gain/(Loss)</t>
  </si>
  <si>
    <t>Feb 28, 19</t>
  </si>
  <si>
    <t>ASSETS</t>
  </si>
  <si>
    <t>Current Assets</t>
  </si>
  <si>
    <t>Checking/Savings</t>
  </si>
  <si>
    <t>1000 · Sunrise Bank Operating (0100)</t>
  </si>
  <si>
    <t>1020 · Sunrise Bank Savings (32100)</t>
  </si>
  <si>
    <t>1300 · Edward Jones Operating</t>
  </si>
  <si>
    <t>1400 · Vanguard Group</t>
  </si>
  <si>
    <t>Total Checking/Savings</t>
  </si>
  <si>
    <t>Accounts Receivable</t>
  </si>
  <si>
    <t>1600 · Accounts Receivable</t>
  </si>
  <si>
    <t>1618 · Campaign Pledges Receivable</t>
  </si>
  <si>
    <t>1630 · Grants Receivable</t>
  </si>
  <si>
    <t>1695 · Allowance for Uncollectable Pl</t>
  </si>
  <si>
    <t>Total Accounts Receivable</t>
  </si>
  <si>
    <t>Other Current Assets</t>
  </si>
  <si>
    <t>1700 · Cash Accounts</t>
  </si>
  <si>
    <t>1710 · Inventory Asset</t>
  </si>
  <si>
    <t>1750 · Prepaid Expenses</t>
  </si>
  <si>
    <t>1790 · Receipts Not Deposited</t>
  </si>
  <si>
    <t>Total Other Current Assets</t>
  </si>
  <si>
    <t>Total Current Assets</t>
  </si>
  <si>
    <t>Fixed Assets</t>
  </si>
  <si>
    <t>1805 · Computers/Software/Peripherals</t>
  </si>
  <si>
    <t>1810 · Land</t>
  </si>
  <si>
    <t>1811 · Land - 3018 University</t>
  </si>
  <si>
    <t>1815 · Buildings &amp; Improvements</t>
  </si>
  <si>
    <t>1820 · Furniture &amp; Equipment</t>
  </si>
  <si>
    <t>1840 · Library Collectibles</t>
  </si>
  <si>
    <t>1899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</si>
  <si>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</si>
  <si>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</si>
  <si>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</si>
  <si>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</si>
  <si>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</si>
  <si>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</si>
  <si>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</si>
  <si>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</si>
  <si>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</si>
  <si>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20103 · Visa 3643 (Gross)</t>
  </si>
  <si>
    <t>20104 · Visa 1213 - (Reichert) 3635</t>
  </si>
  <si>
    <t>20111 · Visa 2076 (Krumm)</t>
  </si>
  <si>
    <t>Total Credit Cards</t>
  </si>
  <si>
    <t>Other Current Liabilities</t>
  </si>
  <si>
    <t>2100 · Payroll Liabilities</t>
  </si>
  <si>
    <t>2115 · Morocco Tour Payable</t>
  </si>
  <si>
    <t>2116 · Other Tour Payable</t>
  </si>
  <si>
    <t>2120 · Deferred Revenue</t>
  </si>
  <si>
    <t>2124 · Deferred Rev - Gift Certificate</t>
  </si>
  <si>
    <t>2150 · Accrued Payroll</t>
  </si>
  <si>
    <t>2195 · Accrued PTO</t>
  </si>
  <si>
    <t>2200 · Sales Tax Payable</t>
  </si>
  <si>
    <t>2360 · Other Accrued Expenses</t>
  </si>
  <si>
    <t>Total Other Current Liabilities</t>
  </si>
  <si>
    <t>Total Current Liabilities</t>
  </si>
  <si>
    <t>Long Term Liabilities</t>
  </si>
  <si>
    <t>2500 · 3018 University Loan</t>
  </si>
  <si>
    <t>Total Long Term Liabilities</t>
  </si>
  <si>
    <t>Total Liabilities</t>
  </si>
  <si>
    <t>Equity</t>
  </si>
  <si>
    <t>3000 · Opening Net Asset Balance</t>
  </si>
  <si>
    <t>3100 · Unrestricted-Operations</t>
  </si>
  <si>
    <t>3300 · Unrestricted-Property&amp;Equipment</t>
  </si>
  <si>
    <t>3400 · Designated-Prop.&amp;Equip. Reserve</t>
  </si>
  <si>
    <t>3800 · Temp. Restricted Net Assets</t>
  </si>
  <si>
    <t>3900 · Perm. Restricted Net Assets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</si>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</sst>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;\-#,##0"/>
    <numFmt numFmtId="167" formatCode="#,##0%;\-#,##0%"/>
    <numFmt numFmtId="168" formatCode="#,##0.00;\-#,##0.00"/>
  </numFmts>
  <fonts count="14" x14ac:knownFonts="1"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sz val="10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Fill="1"/>
    <xf numFmtId="0" fontId="3" fillId="0" borderId="4" xfId="1" applyFont="1" applyFill="1" applyBorder="1"/>
    <xf numFmtId="164" fontId="3" fillId="0" borderId="5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4" xfId="1" applyFont="1" applyFill="1" applyBorder="1"/>
    <xf numFmtId="164" fontId="3" fillId="0" borderId="5" xfId="2" applyNumberFormat="1" applyFont="1" applyFill="1" applyBorder="1"/>
    <xf numFmtId="0" fontId="7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 applyFill="1"/>
    <xf numFmtId="0" fontId="5" fillId="0" borderId="6" xfId="0" applyFont="1" applyFill="1" applyBorder="1"/>
    <xf numFmtId="3" fontId="5" fillId="0" borderId="6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0" fontId="8" fillId="0" borderId="4" xfId="1" applyFont="1" applyFill="1" applyBorder="1"/>
    <xf numFmtId="164" fontId="9" fillId="0" borderId="7" xfId="2" applyNumberFormat="1" applyFont="1" applyFill="1" applyBorder="1"/>
    <xf numFmtId="164" fontId="9" fillId="0" borderId="5" xfId="2" applyNumberFormat="1" applyFont="1" applyFill="1" applyBorder="1"/>
    <xf numFmtId="0" fontId="2" fillId="0" borderId="0" xfId="0" applyFont="1" applyFill="1" applyBorder="1"/>
    <xf numFmtId="0" fontId="6" fillId="0" borderId="8" xfId="1" applyFont="1" applyFill="1" applyBorder="1"/>
    <xf numFmtId="165" fontId="3" fillId="0" borderId="9" xfId="2" applyNumberFormat="1" applyFont="1" applyFill="1" applyBorder="1" applyAlignment="1">
      <alignment horizontal="center"/>
    </xf>
    <xf numFmtId="0" fontId="3" fillId="0" borderId="0" xfId="1" applyFont="1" applyFill="1" applyBorder="1"/>
    <xf numFmtId="164" fontId="3" fillId="0" borderId="0" xfId="2" applyNumberFormat="1" applyFont="1" applyFill="1" applyBorder="1"/>
    <xf numFmtId="164" fontId="6" fillId="0" borderId="4" xfId="2" applyNumberFormat="1" applyFont="1" applyFill="1" applyBorder="1"/>
    <xf numFmtId="164" fontId="9" fillId="0" borderId="5" xfId="2" applyNumberFormat="1" applyFont="1" applyFill="1" applyBorder="1" applyAlignment="1">
      <alignment horizontal="center"/>
    </xf>
    <xf numFmtId="0" fontId="5" fillId="0" borderId="10" xfId="0" applyFont="1" applyFill="1" applyBorder="1"/>
    <xf numFmtId="3" fontId="5" fillId="0" borderId="11" xfId="0" applyNumberFormat="1" applyFont="1" applyFill="1" applyBorder="1" applyAlignment="1">
      <alignment horizontal="right" indent="1"/>
    </xf>
    <xf numFmtId="164" fontId="8" fillId="0" borderId="4" xfId="2" applyNumberFormat="1" applyFont="1" applyFill="1" applyBorder="1"/>
    <xf numFmtId="164" fontId="3" fillId="0" borderId="2" xfId="2" applyNumberFormat="1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9" fontId="5" fillId="0" borderId="6" xfId="0" applyNumberFormat="1" applyFont="1" applyFill="1" applyBorder="1" applyAlignment="1">
      <alignment horizontal="right" indent="1"/>
    </xf>
    <xf numFmtId="0" fontId="5" fillId="0" borderId="11" xfId="0" applyFont="1" applyFill="1" applyBorder="1"/>
    <xf numFmtId="164" fontId="3" fillId="0" borderId="2" xfId="2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 indent="1"/>
    </xf>
    <xf numFmtId="164" fontId="8" fillId="0" borderId="8" xfId="2" applyNumberFormat="1" applyFont="1" applyFill="1" applyBorder="1"/>
    <xf numFmtId="164" fontId="9" fillId="0" borderId="9" xfId="2" applyNumberFormat="1" applyFont="1" applyFill="1" applyBorder="1"/>
    <xf numFmtId="164" fontId="6" fillId="0" borderId="0" xfId="2" applyNumberFormat="1" applyFont="1" applyFill="1" applyBorder="1"/>
    <xf numFmtId="0" fontId="8" fillId="0" borderId="0" xfId="1" applyFont="1" applyFill="1" applyBorder="1"/>
    <xf numFmtId="164" fontId="8" fillId="0" borderId="0" xfId="1" applyNumberFormat="1" applyFont="1" applyFill="1" applyBorder="1"/>
    <xf numFmtId="0" fontId="2" fillId="0" borderId="0" xfId="0" applyFont="1" applyAlignment="1">
      <alignment vertical="center"/>
    </xf>
    <xf numFmtId="0" fontId="8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 indent="2"/>
    </xf>
    <xf numFmtId="41" fontId="3" fillId="0" borderId="0" xfId="1" applyNumberFormat="1" applyFont="1" applyFill="1" applyBorder="1"/>
    <xf numFmtId="0" fontId="10" fillId="0" borderId="0" xfId="1" applyFont="1" applyFill="1" applyBorder="1" applyAlignment="1">
      <alignment horizontal="left" indent="2"/>
    </xf>
    <xf numFmtId="41" fontId="10" fillId="0" borderId="0" xfId="1" applyNumberFormat="1" applyFont="1" applyFill="1" applyBorder="1"/>
    <xf numFmtId="0" fontId="9" fillId="0" borderId="0" xfId="1" applyFont="1" applyFill="1" applyBorder="1" applyAlignment="1">
      <alignment wrapText="1"/>
    </xf>
    <xf numFmtId="41" fontId="9" fillId="0" borderId="0" xfId="1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49" fontId="1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11" fillId="0" borderId="0" xfId="0" applyNumberFormat="1" applyFont="1"/>
    <xf numFmtId="167" fontId="11" fillId="0" borderId="0" xfId="0" applyNumberFormat="1" applyFont="1"/>
    <xf numFmtId="166" fontId="11" fillId="0" borderId="15" xfId="0" applyNumberFormat="1" applyFont="1" applyBorder="1"/>
    <xf numFmtId="167" fontId="11" fillId="0" borderId="15" xfId="0" applyNumberFormat="1" applyFont="1" applyBorder="1"/>
    <xf numFmtId="166" fontId="11" fillId="0" borderId="0" xfId="0" applyNumberFormat="1" applyFont="1" applyBorder="1"/>
    <xf numFmtId="167" fontId="11" fillId="0" borderId="0" xfId="0" applyNumberFormat="1" applyFont="1" applyBorder="1"/>
    <xf numFmtId="166" fontId="11" fillId="0" borderId="16" xfId="0" applyNumberFormat="1" applyFont="1" applyBorder="1"/>
    <xf numFmtId="167" fontId="11" fillId="0" borderId="16" xfId="0" applyNumberFormat="1" applyFont="1" applyBorder="1"/>
    <xf numFmtId="166" fontId="11" fillId="0" borderId="17" xfId="0" applyNumberFormat="1" applyFont="1" applyBorder="1"/>
    <xf numFmtId="167" fontId="11" fillId="0" borderId="17" xfId="0" applyNumberFormat="1" applyFont="1" applyBorder="1"/>
    <xf numFmtId="166" fontId="11" fillId="0" borderId="18" xfId="0" applyNumberFormat="1" applyFont="1" applyBorder="1"/>
    <xf numFmtId="167" fontId="11" fillId="0" borderId="18" xfId="0" applyNumberFormat="1" applyFont="1" applyBorder="1"/>
    <xf numFmtId="0" fontId="11" fillId="0" borderId="0" xfId="0" applyFont="1"/>
    <xf numFmtId="0" fontId="11" fillId="0" borderId="0" xfId="0" applyNumberFormat="1" applyFont="1"/>
    <xf numFmtId="0" fontId="0" fillId="0" borderId="0" xfId="0" applyNumberFormat="1"/>
    <xf numFmtId="9" fontId="12" fillId="0" borderId="15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Continuous"/>
    </xf>
    <xf numFmtId="49" fontId="11" fillId="0" borderId="19" xfId="0" applyNumberFormat="1" applyFon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11" fillId="0" borderId="20" xfId="0" applyNumberFormat="1" applyFont="1" applyBorder="1" applyAlignment="1">
      <alignment horizontal="center" wrapText="1"/>
    </xf>
    <xf numFmtId="49" fontId="0" fillId="2" borderId="0" xfId="0" applyNumberFormat="1" applyFill="1" applyAlignment="1">
      <alignment horizontal="center"/>
    </xf>
    <xf numFmtId="0" fontId="0" fillId="0" borderId="16" xfId="0" applyBorder="1" applyAlignment="1">
      <alignment horizontal="center"/>
    </xf>
    <xf numFmtId="49" fontId="11" fillId="0" borderId="20" xfId="0" applyNumberFormat="1" applyFont="1" applyFill="1" applyBorder="1" applyAlignment="1">
      <alignment horizontal="center" wrapText="1"/>
    </xf>
    <xf numFmtId="49" fontId="11" fillId="0" borderId="19" xfId="0" applyNumberFormat="1" applyFont="1" applyFill="1" applyBorder="1" applyAlignment="1">
      <alignment horizontal="center" wrapText="1"/>
    </xf>
    <xf numFmtId="49" fontId="0" fillId="0" borderId="16" xfId="0" applyNumberForma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center"/>
    </xf>
    <xf numFmtId="166" fontId="0" fillId="0" borderId="0" xfId="0" applyNumberFormat="1"/>
    <xf numFmtId="166" fontId="11" fillId="0" borderId="0" xfId="0" applyNumberFormat="1" applyFont="1" applyFill="1"/>
    <xf numFmtId="0" fontId="11" fillId="0" borderId="0" xfId="0" applyNumberFormat="1" applyFont="1" applyFill="1"/>
    <xf numFmtId="0" fontId="0" fillId="0" borderId="0" xfId="0" applyNumberFormat="1" applyFill="1"/>
    <xf numFmtId="0" fontId="0" fillId="2" borderId="0" xfId="0" applyNumberFormat="1" applyFill="1"/>
    <xf numFmtId="49" fontId="11" fillId="0" borderId="0" xfId="0" quotePrefix="1" applyNumberFormat="1" applyFont="1" applyFill="1"/>
    <xf numFmtId="166" fontId="0" fillId="0" borderId="0" xfId="0" applyNumberFormat="1" applyFill="1"/>
    <xf numFmtId="0" fontId="0" fillId="0" borderId="21" xfId="0" applyNumberFormat="1" applyFill="1" applyBorder="1"/>
    <xf numFmtId="166" fontId="0" fillId="0" borderId="3" xfId="0" applyNumberFormat="1" applyFill="1" applyBorder="1"/>
    <xf numFmtId="49" fontId="13" fillId="0" borderId="0" xfId="0" applyNumberFormat="1" applyFont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0" xfId="0" applyNumberFormat="1" applyFont="1"/>
    <xf numFmtId="168" fontId="13" fillId="0" borderId="0" xfId="0" applyNumberFormat="1" applyFont="1"/>
    <xf numFmtId="168" fontId="0" fillId="0" borderId="0" xfId="0" applyNumberFormat="1"/>
    <xf numFmtId="4" fontId="0" fillId="0" borderId="0" xfId="0" applyNumberFormat="1"/>
    <xf numFmtId="168" fontId="13" fillId="0" borderId="15" xfId="0" applyNumberFormat="1" applyFont="1" applyBorder="1"/>
    <xf numFmtId="168" fontId="13" fillId="0" borderId="0" xfId="0" applyNumberFormat="1" applyFont="1" applyBorder="1"/>
    <xf numFmtId="168" fontId="13" fillId="0" borderId="16" xfId="0" applyNumberFormat="1" applyFont="1" applyBorder="1"/>
    <xf numFmtId="168" fontId="13" fillId="0" borderId="17" xfId="0" applyNumberFormat="1" applyFont="1" applyBorder="1"/>
    <xf numFmtId="168" fontId="13" fillId="0" borderId="18" xfId="0" applyNumberFormat="1" applyFont="1" applyBorder="1"/>
    <xf numFmtId="0" fontId="13" fillId="0" borderId="0" xfId="0" applyFont="1"/>
    <xf numFmtId="0" fontId="13" fillId="0" borderId="0" xfId="0" applyNumberFormat="1" applyFont="1"/>
    <xf numFmtId="0" fontId="0" fillId="0" borderId="0" xfId="0" applyBorder="1"/>
    <xf numFmtId="9" fontId="12" fillId="0" borderId="0" xfId="0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 wrapText="1"/>
    </xf>
    <xf numFmtId="49" fontId="11" fillId="2" borderId="0" xfId="0" applyNumberFormat="1" applyFont="1" applyFill="1"/>
    <xf numFmtId="49" fontId="11" fillId="0" borderId="14" xfId="0" applyNumberFormat="1" applyFont="1" applyBorder="1" applyAlignment="1">
      <alignment horizontal="center"/>
    </xf>
    <xf numFmtId="168" fontId="11" fillId="0" borderId="0" xfId="0" applyNumberFormat="1" applyFont="1"/>
    <xf numFmtId="168" fontId="11" fillId="0" borderId="15" xfId="0" applyNumberFormat="1" applyFont="1" applyBorder="1"/>
    <xf numFmtId="168" fontId="11" fillId="0" borderId="0" xfId="0" applyNumberFormat="1" applyFont="1" applyBorder="1"/>
    <xf numFmtId="168" fontId="11" fillId="0" borderId="16" xfId="0" applyNumberFormat="1" applyFont="1" applyBorder="1"/>
    <xf numFmtId="168" fontId="11" fillId="0" borderId="17" xfId="0" applyNumberFormat="1" applyFont="1" applyBorder="1"/>
    <xf numFmtId="168" fontId="11" fillId="0" borderId="18" xfId="0" applyNumberFormat="1" applyFont="1" applyBorder="1"/>
    <xf numFmtId="0" fontId="0" fillId="0" borderId="0" xfId="0" applyFill="1"/>
    <xf numFmtId="0" fontId="0" fillId="0" borderId="0" xfId="0" applyNumberFormat="1" applyFill="1" applyBorder="1"/>
    <xf numFmtId="49" fontId="11" fillId="0" borderId="0" xfId="0" applyNumberFormat="1" applyFont="1" applyFill="1"/>
    <xf numFmtId="166" fontId="11" fillId="0" borderId="0" xfId="0" applyNumberFormat="1" applyFont="1" applyFill="1" applyBorder="1"/>
    <xf numFmtId="166" fontId="11" fillId="0" borderId="15" xfId="0" applyNumberFormat="1" applyFont="1" applyFill="1" applyBorder="1"/>
    <xf numFmtId="49" fontId="0" fillId="0" borderId="0" xfId="0" applyNumberFormat="1" applyFill="1" applyAlignment="1">
      <alignment horizontal="center"/>
    </xf>
    <xf numFmtId="164" fontId="4" fillId="2" borderId="12" xfId="2" applyNumberFormat="1" applyFont="1" applyFill="1" applyBorder="1" applyAlignment="1">
      <alignment horizontal="center"/>
    </xf>
    <xf numFmtId="164" fontId="4" fillId="2" borderId="13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/>
    </xf>
    <xf numFmtId="164" fontId="4" fillId="2" borderId="2" xfId="2" applyNumberFormat="1" applyFont="1" applyFill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10241" name="FILTER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10242" name="HEADER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Normal="100" workbookViewId="0">
      <selection sqref="A1:B1"/>
    </sheetView>
  </sheetViews>
  <sheetFormatPr baseColWidth="10" defaultColWidth="8.83203125" defaultRowHeight="14" x14ac:dyDescent="0.15"/>
  <cols>
    <col min="1" max="1" width="36.5" style="1" bestFit="1" customWidth="1"/>
    <col min="2" max="2" width="11.33203125" style="1" bestFit="1" customWidth="1"/>
    <col min="3" max="3" width="8.83203125" style="1"/>
    <col min="4" max="4" width="35.5" style="1" customWidth="1"/>
    <col min="5" max="5" width="16" style="1" customWidth="1"/>
    <col min="6" max="6" width="15.1640625" style="1" customWidth="1"/>
    <col min="7" max="16384" width="8.83203125" style="1"/>
  </cols>
  <sheetData>
    <row r="1" spans="1:7" ht="16" x14ac:dyDescent="0.2">
      <c r="A1" s="121" t="s">
        <v>0</v>
      </c>
      <c r="B1" s="121"/>
    </row>
    <row r="2" spans="1:7" ht="16" x14ac:dyDescent="0.2">
      <c r="A2" s="121" t="s">
        <v>47</v>
      </c>
      <c r="B2" s="121"/>
    </row>
    <row r="4" spans="1:7" ht="15" thickBot="1" x14ac:dyDescent="0.2">
      <c r="A4" s="122" t="s">
        <v>1</v>
      </c>
      <c r="B4" s="123"/>
      <c r="D4" s="122" t="s">
        <v>48</v>
      </c>
      <c r="E4" s="124"/>
      <c r="F4" s="123"/>
    </row>
    <row r="5" spans="1:7" ht="15" thickTop="1" x14ac:dyDescent="0.15">
      <c r="A5" s="2"/>
      <c r="B5" s="3" t="s">
        <v>2</v>
      </c>
      <c r="E5" s="4"/>
      <c r="F5" s="4"/>
    </row>
    <row r="6" spans="1:7" x14ac:dyDescent="0.15">
      <c r="A6" s="5" t="s">
        <v>3</v>
      </c>
      <c r="B6" s="6">
        <f>+'Balance Sheet'!F5</f>
        <v>100287.16</v>
      </c>
      <c r="D6" s="7" t="s">
        <v>4</v>
      </c>
      <c r="E6" s="8" t="s">
        <v>5</v>
      </c>
      <c r="F6" s="8" t="s">
        <v>6</v>
      </c>
      <c r="G6" s="9"/>
    </row>
    <row r="7" spans="1:7" x14ac:dyDescent="0.15">
      <c r="A7" s="5" t="s">
        <v>7</v>
      </c>
      <c r="B7" s="6">
        <f>+'Balance Sheet'!F6</f>
        <v>85617.2</v>
      </c>
      <c r="D7" s="10" t="s">
        <v>8</v>
      </c>
      <c r="E7" s="11">
        <v>872</v>
      </c>
      <c r="F7" s="11">
        <v>1347</v>
      </c>
      <c r="G7" s="9"/>
    </row>
    <row r="8" spans="1:7" x14ac:dyDescent="0.15">
      <c r="A8" s="5" t="s">
        <v>9</v>
      </c>
      <c r="B8" s="6">
        <f>+'Balance Sheet'!F7</f>
        <v>25679.81</v>
      </c>
      <c r="D8" s="10" t="s">
        <v>10</v>
      </c>
      <c r="E8" s="11">
        <v>303</v>
      </c>
      <c r="F8" s="11">
        <v>462</v>
      </c>
      <c r="G8" s="12"/>
    </row>
    <row r="9" spans="1:7" x14ac:dyDescent="0.15">
      <c r="A9" s="13" t="s">
        <v>11</v>
      </c>
      <c r="B9" s="14">
        <f>SUM(B6:B8)</f>
        <v>211584.16999999998</v>
      </c>
      <c r="D9" s="10" t="s">
        <v>12</v>
      </c>
      <c r="E9" s="11">
        <v>234</v>
      </c>
      <c r="F9" s="11">
        <v>383</v>
      </c>
      <c r="G9" s="12"/>
    </row>
    <row r="10" spans="1:7" x14ac:dyDescent="0.15">
      <c r="A10" s="13"/>
      <c r="B10" s="15"/>
      <c r="C10" s="16"/>
      <c r="D10" s="10" t="s">
        <v>13</v>
      </c>
      <c r="E10" s="11"/>
      <c r="F10" s="11"/>
      <c r="G10" s="9"/>
    </row>
    <row r="11" spans="1:7" x14ac:dyDescent="0.15">
      <c r="A11" s="5" t="s">
        <v>14</v>
      </c>
      <c r="B11" s="6">
        <v>75000</v>
      </c>
      <c r="C11" s="16"/>
      <c r="D11" s="10" t="s">
        <v>15</v>
      </c>
      <c r="E11" s="11">
        <v>18</v>
      </c>
      <c r="F11" s="11">
        <v>13</v>
      </c>
      <c r="G11" s="12"/>
    </row>
    <row r="12" spans="1:7" x14ac:dyDescent="0.15">
      <c r="A12" s="17" t="s">
        <v>16</v>
      </c>
      <c r="B12" s="18">
        <f>+(B6+B7)/(869150/12)</f>
        <v>2.5667057700051772</v>
      </c>
      <c r="C12" s="16"/>
      <c r="D12" s="10" t="s">
        <v>17</v>
      </c>
      <c r="E12" s="11">
        <v>27</v>
      </c>
      <c r="F12" s="11">
        <v>26</v>
      </c>
      <c r="G12" s="12"/>
    </row>
    <row r="13" spans="1:7" x14ac:dyDescent="0.15">
      <c r="A13" s="19"/>
      <c r="B13" s="20"/>
      <c r="D13" s="10" t="s">
        <v>18</v>
      </c>
      <c r="E13" s="11">
        <v>6</v>
      </c>
      <c r="F13" s="11">
        <v>6</v>
      </c>
      <c r="G13" s="12"/>
    </row>
    <row r="14" spans="1:7" x14ac:dyDescent="0.15">
      <c r="D14" s="10" t="s">
        <v>19</v>
      </c>
      <c r="E14" s="11">
        <v>5</v>
      </c>
      <c r="F14" s="11">
        <v>9</v>
      </c>
      <c r="G14" s="9"/>
    </row>
    <row r="15" spans="1:7" x14ac:dyDescent="0.15">
      <c r="D15" s="10" t="s">
        <v>20</v>
      </c>
      <c r="E15" s="11">
        <v>0</v>
      </c>
      <c r="F15" s="11">
        <v>1</v>
      </c>
      <c r="G15" s="12"/>
    </row>
    <row r="16" spans="1:7" ht="15" thickBot="1" x14ac:dyDescent="0.2">
      <c r="A16" s="125" t="s">
        <v>21</v>
      </c>
      <c r="B16" s="126"/>
      <c r="C16" s="16"/>
      <c r="D16" s="10" t="s">
        <v>22</v>
      </c>
      <c r="E16" s="11">
        <v>0</v>
      </c>
      <c r="F16" s="11">
        <v>2</v>
      </c>
      <c r="G16" s="12"/>
    </row>
    <row r="17" spans="1:7" ht="15" thickTop="1" x14ac:dyDescent="0.15">
      <c r="A17" s="21" t="s">
        <v>23</v>
      </c>
      <c r="B17" s="22">
        <v>182725</v>
      </c>
      <c r="C17" s="16"/>
      <c r="D17" s="23"/>
      <c r="E17" s="24"/>
      <c r="F17" s="24"/>
      <c r="G17" s="12"/>
    </row>
    <row r="18" spans="1:7" x14ac:dyDescent="0.15">
      <c r="A18" s="21"/>
      <c r="B18" s="22"/>
      <c r="C18" s="16"/>
      <c r="D18" s="7" t="s">
        <v>24</v>
      </c>
      <c r="E18" s="8" t="s">
        <v>5</v>
      </c>
      <c r="F18" s="8" t="s">
        <v>6</v>
      </c>
      <c r="G18" s="12"/>
    </row>
    <row r="19" spans="1:7" ht="15" thickBot="1" x14ac:dyDescent="0.2">
      <c r="A19" s="119" t="s">
        <v>25</v>
      </c>
      <c r="B19" s="120"/>
      <c r="C19" s="16"/>
      <c r="D19" s="10" t="s">
        <v>26</v>
      </c>
      <c r="E19" s="11">
        <v>5788</v>
      </c>
      <c r="F19" s="11" t="s">
        <v>27</v>
      </c>
      <c r="G19" s="12"/>
    </row>
    <row r="20" spans="1:7" ht="15" thickTop="1" x14ac:dyDescent="0.15">
      <c r="A20" s="21"/>
      <c r="B20" s="3"/>
      <c r="C20" s="16"/>
      <c r="D20" s="10" t="s">
        <v>28</v>
      </c>
      <c r="E20" s="11">
        <v>7566</v>
      </c>
      <c r="F20" s="11" t="s">
        <v>27</v>
      </c>
      <c r="G20" s="12"/>
    </row>
    <row r="21" spans="1:7" ht="15" thickBot="1" x14ac:dyDescent="0.2">
      <c r="A21" s="25" t="s">
        <v>29</v>
      </c>
      <c r="B21" s="26">
        <f>+'Balance Sheet'!F8-Recap!B17</f>
        <v>109432.98999999999</v>
      </c>
      <c r="C21" s="16"/>
      <c r="D21" s="10" t="s">
        <v>30</v>
      </c>
      <c r="E21" s="11">
        <v>6212</v>
      </c>
      <c r="F21" s="11" t="s">
        <v>27</v>
      </c>
      <c r="G21" s="12"/>
    </row>
    <row r="22" spans="1:7" ht="15" thickTop="1" x14ac:dyDescent="0.15">
      <c r="A22" s="27"/>
      <c r="B22" s="28"/>
      <c r="C22" s="16"/>
      <c r="D22" s="10" t="s">
        <v>31</v>
      </c>
      <c r="E22" s="11">
        <v>2068</v>
      </c>
      <c r="F22" s="11" t="s">
        <v>27</v>
      </c>
      <c r="G22" s="12"/>
    </row>
    <row r="23" spans="1:7" x14ac:dyDescent="0.15">
      <c r="A23" s="25" t="s">
        <v>32</v>
      </c>
      <c r="B23" s="6"/>
      <c r="C23" s="16"/>
      <c r="D23" s="23"/>
      <c r="E23" s="24"/>
      <c r="F23" s="24"/>
      <c r="G23" s="12"/>
    </row>
    <row r="24" spans="1:7" x14ac:dyDescent="0.15">
      <c r="A24" s="21" t="s">
        <v>33</v>
      </c>
      <c r="B24" s="6">
        <v>31000</v>
      </c>
      <c r="D24" s="7" t="s">
        <v>34</v>
      </c>
      <c r="E24" s="8" t="s">
        <v>5</v>
      </c>
      <c r="F24" s="8" t="s">
        <v>6</v>
      </c>
      <c r="G24" s="9"/>
    </row>
    <row r="25" spans="1:7" x14ac:dyDescent="0.15">
      <c r="A25" s="21" t="s">
        <v>36</v>
      </c>
      <c r="B25" s="6">
        <v>20000</v>
      </c>
      <c r="D25" s="10" t="s">
        <v>35</v>
      </c>
      <c r="E25" s="29">
        <v>0.59</v>
      </c>
      <c r="F25" s="29">
        <v>0.54</v>
      </c>
      <c r="G25" s="9"/>
    </row>
    <row r="26" spans="1:7" s="16" customFormat="1" x14ac:dyDescent="0.15">
      <c r="A26" s="21" t="s">
        <v>38</v>
      </c>
      <c r="B26" s="3">
        <v>9950</v>
      </c>
      <c r="D26" s="10" t="s">
        <v>37</v>
      </c>
      <c r="E26" s="29" t="s">
        <v>27</v>
      </c>
      <c r="F26" s="29" t="s">
        <v>27</v>
      </c>
    </row>
    <row r="27" spans="1:7" s="16" customFormat="1" x14ac:dyDescent="0.15">
      <c r="A27" s="21" t="s">
        <v>41</v>
      </c>
      <c r="B27" s="3">
        <v>30000</v>
      </c>
      <c r="D27" s="10" t="s">
        <v>39</v>
      </c>
      <c r="E27" s="11">
        <v>135</v>
      </c>
      <c r="F27" s="11" t="s">
        <v>40</v>
      </c>
    </row>
    <row r="28" spans="1:7" s="16" customFormat="1" x14ac:dyDescent="0.15">
      <c r="A28" s="21" t="s">
        <v>43</v>
      </c>
      <c r="B28" s="3">
        <v>50000</v>
      </c>
      <c r="D28" s="10" t="s">
        <v>42</v>
      </c>
      <c r="E28" s="11">
        <v>0</v>
      </c>
      <c r="F28" s="11">
        <v>3</v>
      </c>
    </row>
    <row r="29" spans="1:7" s="16" customFormat="1" ht="14.25" customHeight="1" x14ac:dyDescent="0.15">
      <c r="A29" s="21" t="s">
        <v>45</v>
      </c>
      <c r="B29" s="3">
        <v>25000</v>
      </c>
      <c r="D29" s="10" t="s">
        <v>44</v>
      </c>
      <c r="E29" s="11">
        <v>7</v>
      </c>
      <c r="F29" s="11">
        <v>8</v>
      </c>
    </row>
    <row r="30" spans="1:7" s="16" customFormat="1" ht="14.25" customHeight="1" x14ac:dyDescent="0.15">
      <c r="A30" s="21"/>
      <c r="B30" s="3"/>
      <c r="D30" s="30"/>
      <c r="E30" s="24"/>
      <c r="F30" s="24"/>
    </row>
    <row r="31" spans="1:7" s="16" customFormat="1" ht="14.25" customHeight="1" thickBot="1" x14ac:dyDescent="0.2">
      <c r="A31" s="25" t="s">
        <v>46</v>
      </c>
      <c r="B31" s="31">
        <f>SUM(B24:B30)</f>
        <v>165950</v>
      </c>
      <c r="D31" s="12"/>
      <c r="E31" s="32"/>
      <c r="F31" s="32"/>
    </row>
    <row r="32" spans="1:7" s="16" customFormat="1" ht="14.25" customHeight="1" thickTop="1" x14ac:dyDescent="0.15">
      <c r="A32" s="33"/>
      <c r="B32" s="34"/>
      <c r="D32" s="12"/>
      <c r="E32" s="32"/>
      <c r="F32" s="32"/>
    </row>
    <row r="33" spans="1:4" s="16" customFormat="1" ht="14.25" customHeight="1" x14ac:dyDescent="0.15">
      <c r="A33" s="35"/>
      <c r="B33" s="35"/>
    </row>
    <row r="34" spans="1:4" s="16" customFormat="1" x14ac:dyDescent="0.15">
      <c r="A34" s="36"/>
      <c r="B34" s="37"/>
      <c r="D34" s="38"/>
    </row>
    <row r="35" spans="1:4" s="16" customFormat="1" x14ac:dyDescent="0.15">
      <c r="A35" s="39"/>
      <c r="B35" s="39"/>
    </row>
    <row r="36" spans="1:4" s="16" customFormat="1" x14ac:dyDescent="0.15">
      <c r="A36" s="39"/>
      <c r="B36" s="39"/>
    </row>
    <row r="37" spans="1:4" s="16" customFormat="1" x14ac:dyDescent="0.15">
      <c r="A37" s="40"/>
      <c r="B37" s="41"/>
    </row>
    <row r="38" spans="1:4" s="16" customFormat="1" x14ac:dyDescent="0.15">
      <c r="A38" s="40"/>
      <c r="B38" s="41"/>
    </row>
    <row r="39" spans="1:4" s="16" customFormat="1" x14ac:dyDescent="0.15">
      <c r="A39" s="40"/>
      <c r="B39" s="41"/>
    </row>
    <row r="40" spans="1:4" s="16" customFormat="1" x14ac:dyDescent="0.15">
      <c r="A40" s="40"/>
      <c r="B40" s="41"/>
    </row>
    <row r="41" spans="1:4" s="16" customFormat="1" x14ac:dyDescent="0.15">
      <c r="A41" s="42"/>
      <c r="B41" s="43"/>
    </row>
    <row r="42" spans="1:4" s="16" customFormat="1" x14ac:dyDescent="0.15">
      <c r="A42" s="40"/>
      <c r="B42" s="41"/>
    </row>
    <row r="43" spans="1:4" s="16" customFormat="1" x14ac:dyDescent="0.15">
      <c r="A43" s="40"/>
      <c r="B43" s="41"/>
    </row>
    <row r="44" spans="1:4" s="16" customFormat="1" x14ac:dyDescent="0.15">
      <c r="A44" s="44"/>
      <c r="B44" s="45"/>
    </row>
    <row r="45" spans="1:4" s="16" customFormat="1" x14ac:dyDescent="0.15">
      <c r="A45" s="19"/>
      <c r="B45" s="19"/>
    </row>
    <row r="46" spans="1:4" s="16" customFormat="1" x14ac:dyDescent="0.15">
      <c r="A46" s="19"/>
      <c r="B46" s="46"/>
    </row>
    <row r="47" spans="1:4" s="16" customFormat="1" x14ac:dyDescent="0.15">
      <c r="A47" s="19"/>
      <c r="B47" s="19"/>
    </row>
    <row r="48" spans="1:4" s="16" customFormat="1" x14ac:dyDescent="0.15"/>
  </sheetData>
  <mergeCells count="6">
    <mergeCell ref="A19:B19"/>
    <mergeCell ref="A1:B1"/>
    <mergeCell ref="A2:B2"/>
    <mergeCell ref="A4:B4"/>
    <mergeCell ref="D4:F4"/>
    <mergeCell ref="A16:B16"/>
  </mergeCells>
  <pageMargins left="0.7" right="0.7" top="0.5" bottom="0.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F70"/>
  <sheetViews>
    <sheetView zoomScaleNormal="100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8.83203125" defaultRowHeight="15" x14ac:dyDescent="0.2"/>
  <cols>
    <col min="1" max="4" width="3" style="65" customWidth="1"/>
    <col min="5" max="5" width="31.33203125" style="65" customWidth="1"/>
    <col min="6" max="6" width="12.33203125" style="66" bestFit="1" customWidth="1"/>
  </cols>
  <sheetData>
    <row r="1" spans="1:6" s="51" customFormat="1" ht="16" thickBot="1" x14ac:dyDescent="0.25">
      <c r="A1" s="49"/>
      <c r="B1" s="49"/>
      <c r="C1" s="49"/>
      <c r="D1" s="49"/>
      <c r="E1" s="49"/>
      <c r="F1" s="106" t="s">
        <v>230</v>
      </c>
    </row>
    <row r="2" spans="1:6" ht="16" thickTop="1" x14ac:dyDescent="0.2">
      <c r="A2" s="47" t="s">
        <v>231</v>
      </c>
      <c r="B2" s="47"/>
      <c r="C2" s="47"/>
      <c r="D2" s="47"/>
      <c r="E2" s="47"/>
      <c r="F2" s="107"/>
    </row>
    <row r="3" spans="1:6" x14ac:dyDescent="0.2">
      <c r="A3" s="47"/>
      <c r="B3" s="47" t="s">
        <v>232</v>
      </c>
      <c r="C3" s="47"/>
      <c r="D3" s="47"/>
      <c r="E3" s="47"/>
      <c r="F3" s="107"/>
    </row>
    <row r="4" spans="1:6" x14ac:dyDescent="0.2">
      <c r="A4" s="47"/>
      <c r="B4" s="47"/>
      <c r="C4" s="47" t="s">
        <v>233</v>
      </c>
      <c r="D4" s="47"/>
      <c r="E4" s="47"/>
      <c r="F4" s="107"/>
    </row>
    <row r="5" spans="1:6" x14ac:dyDescent="0.2">
      <c r="A5" s="47"/>
      <c r="B5" s="47"/>
      <c r="C5" s="47"/>
      <c r="D5" s="47" t="s">
        <v>234</v>
      </c>
      <c r="E5" s="47"/>
      <c r="F5" s="107">
        <v>100287.16</v>
      </c>
    </row>
    <row r="6" spans="1:6" x14ac:dyDescent="0.2">
      <c r="A6" s="47"/>
      <c r="B6" s="47"/>
      <c r="C6" s="47"/>
      <c r="D6" s="47" t="s">
        <v>235</v>
      </c>
      <c r="E6" s="47"/>
      <c r="F6" s="107">
        <v>85617.2</v>
      </c>
    </row>
    <row r="7" spans="1:6" x14ac:dyDescent="0.2">
      <c r="A7" s="47"/>
      <c r="B7" s="47"/>
      <c r="C7" s="47"/>
      <c r="D7" s="47" t="s">
        <v>236</v>
      </c>
      <c r="E7" s="47"/>
      <c r="F7" s="107">
        <v>25679.81</v>
      </c>
    </row>
    <row r="8" spans="1:6" ht="16" thickBot="1" x14ac:dyDescent="0.25">
      <c r="A8" s="47"/>
      <c r="B8" s="47"/>
      <c r="C8" s="47"/>
      <c r="D8" s="47" t="s">
        <v>237</v>
      </c>
      <c r="E8" s="47"/>
      <c r="F8" s="108">
        <v>292157.99</v>
      </c>
    </row>
    <row r="9" spans="1:6" x14ac:dyDescent="0.2">
      <c r="A9" s="47"/>
      <c r="B9" s="47"/>
      <c r="C9" s="47" t="s">
        <v>238</v>
      </c>
      <c r="D9" s="47"/>
      <c r="E9" s="47"/>
      <c r="F9" s="107">
        <f>ROUND(SUM(F4:F8),5)</f>
        <v>503742.16</v>
      </c>
    </row>
    <row r="10" spans="1:6" x14ac:dyDescent="0.2">
      <c r="A10" s="47"/>
      <c r="B10" s="47"/>
      <c r="C10" s="47" t="s">
        <v>239</v>
      </c>
      <c r="D10" s="47"/>
      <c r="E10" s="47"/>
      <c r="F10" s="107"/>
    </row>
    <row r="11" spans="1:6" x14ac:dyDescent="0.2">
      <c r="A11" s="47"/>
      <c r="B11" s="47"/>
      <c r="C11" s="47"/>
      <c r="D11" s="47" t="s">
        <v>240</v>
      </c>
      <c r="E11" s="47"/>
      <c r="F11" s="107">
        <v>120740.04</v>
      </c>
    </row>
    <row r="12" spans="1:6" x14ac:dyDescent="0.2">
      <c r="A12" s="47"/>
      <c r="B12" s="47"/>
      <c r="C12" s="47"/>
      <c r="D12" s="47" t="s">
        <v>241</v>
      </c>
      <c r="E12" s="47"/>
      <c r="F12" s="107">
        <v>23999</v>
      </c>
    </row>
    <row r="13" spans="1:6" x14ac:dyDescent="0.2">
      <c r="A13" s="47"/>
      <c r="B13" s="47"/>
      <c r="C13" s="47"/>
      <c r="D13" s="47" t="s">
        <v>242</v>
      </c>
      <c r="E13" s="47"/>
      <c r="F13" s="107">
        <v>124300</v>
      </c>
    </row>
    <row r="14" spans="1:6" ht="16" thickBot="1" x14ac:dyDescent="0.25">
      <c r="A14" s="47"/>
      <c r="B14" s="47"/>
      <c r="C14" s="47"/>
      <c r="D14" s="47" t="s">
        <v>243</v>
      </c>
      <c r="E14" s="47"/>
      <c r="F14" s="108">
        <v>-1650</v>
      </c>
    </row>
    <row r="15" spans="1:6" x14ac:dyDescent="0.2">
      <c r="A15" s="47"/>
      <c r="B15" s="47"/>
      <c r="C15" s="47" t="s">
        <v>244</v>
      </c>
      <c r="D15" s="47"/>
      <c r="E15" s="47"/>
      <c r="F15" s="107">
        <f>ROUND(SUM(F10:F14),5)</f>
        <v>267389.03999999998</v>
      </c>
    </row>
    <row r="16" spans="1:6" x14ac:dyDescent="0.2">
      <c r="A16" s="47"/>
      <c r="B16" s="47"/>
      <c r="C16" s="47" t="s">
        <v>245</v>
      </c>
      <c r="D16" s="47"/>
      <c r="E16" s="47"/>
      <c r="F16" s="107"/>
    </row>
    <row r="17" spans="1:6" x14ac:dyDescent="0.2">
      <c r="A17" s="47"/>
      <c r="B17" s="47"/>
      <c r="C17" s="47"/>
      <c r="D17" s="47" t="s">
        <v>246</v>
      </c>
      <c r="E17" s="47"/>
      <c r="F17" s="107">
        <v>445.92</v>
      </c>
    </row>
    <row r="18" spans="1:6" x14ac:dyDescent="0.2">
      <c r="A18" s="47"/>
      <c r="B18" s="47"/>
      <c r="C18" s="47"/>
      <c r="D18" s="47" t="s">
        <v>247</v>
      </c>
      <c r="E18" s="47"/>
      <c r="F18" s="107">
        <v>11104.57</v>
      </c>
    </row>
    <row r="19" spans="1:6" x14ac:dyDescent="0.2">
      <c r="A19" s="47"/>
      <c r="B19" s="47"/>
      <c r="C19" s="47"/>
      <c r="D19" s="47" t="s">
        <v>248</v>
      </c>
      <c r="E19" s="47"/>
      <c r="F19" s="107">
        <v>17286.09</v>
      </c>
    </row>
    <row r="20" spans="1:6" ht="16" thickBot="1" x14ac:dyDescent="0.25">
      <c r="A20" s="47"/>
      <c r="B20" s="47"/>
      <c r="C20" s="47"/>
      <c r="D20" s="47" t="s">
        <v>249</v>
      </c>
      <c r="E20" s="47"/>
      <c r="F20" s="109">
        <v>2445.42</v>
      </c>
    </row>
    <row r="21" spans="1:6" ht="16" thickBot="1" x14ac:dyDescent="0.25">
      <c r="A21" s="47"/>
      <c r="B21" s="47"/>
      <c r="C21" s="47" t="s">
        <v>250</v>
      </c>
      <c r="D21" s="47"/>
      <c r="E21" s="47"/>
      <c r="F21" s="110">
        <f>ROUND(SUM(F16:F20),5)</f>
        <v>31282</v>
      </c>
    </row>
    <row r="22" spans="1:6" x14ac:dyDescent="0.2">
      <c r="A22" s="47"/>
      <c r="B22" s="47" t="s">
        <v>251</v>
      </c>
      <c r="C22" s="47"/>
      <c r="D22" s="47"/>
      <c r="E22" s="47"/>
      <c r="F22" s="107">
        <f>ROUND(F3+F9+F15+F21,5)</f>
        <v>802413.2</v>
      </c>
    </row>
    <row r="23" spans="1:6" x14ac:dyDescent="0.2">
      <c r="A23" s="47"/>
      <c r="B23" s="47" t="s">
        <v>252</v>
      </c>
      <c r="C23" s="47"/>
      <c r="D23" s="47"/>
      <c r="E23" s="47"/>
      <c r="F23" s="107"/>
    </row>
    <row r="24" spans="1:6" x14ac:dyDescent="0.2">
      <c r="A24" s="47"/>
      <c r="B24" s="47"/>
      <c r="C24" s="47" t="s">
        <v>253</v>
      </c>
      <c r="D24" s="47"/>
      <c r="E24" s="47"/>
      <c r="F24" s="107">
        <v>40851.339999999997</v>
      </c>
    </row>
    <row r="25" spans="1:6" x14ac:dyDescent="0.2">
      <c r="A25" s="47"/>
      <c r="B25" s="47"/>
      <c r="C25" s="47" t="s">
        <v>254</v>
      </c>
      <c r="D25" s="47"/>
      <c r="E25" s="47"/>
      <c r="F25" s="107">
        <v>106700</v>
      </c>
    </row>
    <row r="26" spans="1:6" x14ac:dyDescent="0.2">
      <c r="A26" s="47"/>
      <c r="B26" s="47"/>
      <c r="C26" s="47" t="s">
        <v>255</v>
      </c>
      <c r="D26" s="47"/>
      <c r="E26" s="47"/>
      <c r="F26" s="107">
        <v>417202.5</v>
      </c>
    </row>
    <row r="27" spans="1:6" x14ac:dyDescent="0.2">
      <c r="A27" s="47"/>
      <c r="B27" s="47"/>
      <c r="C27" s="47" t="s">
        <v>256</v>
      </c>
      <c r="D27" s="47"/>
      <c r="E27" s="47"/>
      <c r="F27" s="107">
        <v>1688678.63</v>
      </c>
    </row>
    <row r="28" spans="1:6" x14ac:dyDescent="0.2">
      <c r="A28" s="47"/>
      <c r="B28" s="47"/>
      <c r="C28" s="47" t="s">
        <v>257</v>
      </c>
      <c r="D28" s="47"/>
      <c r="E28" s="47"/>
      <c r="F28" s="107">
        <v>146386.5</v>
      </c>
    </row>
    <row r="29" spans="1:6" x14ac:dyDescent="0.2">
      <c r="A29" s="47"/>
      <c r="B29" s="47"/>
      <c r="C29" s="47" t="s">
        <v>258</v>
      </c>
      <c r="D29" s="47"/>
      <c r="E29" s="47"/>
      <c r="F29" s="107">
        <v>21167.29</v>
      </c>
    </row>
    <row r="30" spans="1:6" ht="16" thickBot="1" x14ac:dyDescent="0.25">
      <c r="A30" s="47"/>
      <c r="B30" s="47"/>
      <c r="C30" s="47" t="s">
        <v>259</v>
      </c>
      <c r="D30" s="47"/>
      <c r="E30" s="47"/>
      <c r="F30" s="109">
        <v>-1006519.08</v>
      </c>
    </row>
    <row r="31" spans="1:6" ht="16" thickBot="1" x14ac:dyDescent="0.25">
      <c r="A31" s="47"/>
      <c r="B31" s="47" t="s">
        <v>260</v>
      </c>
      <c r="C31" s="47"/>
      <c r="D31" s="47"/>
      <c r="E31" s="47"/>
      <c r="F31" s="111">
        <f>ROUND(SUM(F23:F30),5)</f>
        <v>1414467.18</v>
      </c>
    </row>
    <row r="32" spans="1:6" s="64" customFormat="1" ht="14" thickBot="1" x14ac:dyDescent="0.2">
      <c r="A32" s="47" t="s">
        <v>261</v>
      </c>
      <c r="B32" s="47"/>
      <c r="C32" s="47"/>
      <c r="D32" s="47"/>
      <c r="E32" s="47"/>
      <c r="F32" s="112">
        <f>ROUND(F2+F22+F31,5)</f>
        <v>2216880.38</v>
      </c>
    </row>
    <row r="33" spans="1:6" ht="16" thickTop="1" x14ac:dyDescent="0.2">
      <c r="A33" s="47" t="s">
        <v>262</v>
      </c>
      <c r="B33" s="47"/>
      <c r="C33" s="47"/>
      <c r="D33" s="47"/>
      <c r="E33" s="47"/>
      <c r="F33" s="107"/>
    </row>
    <row r="34" spans="1:6" x14ac:dyDescent="0.2">
      <c r="A34" s="47"/>
      <c r="B34" s="47" t="s">
        <v>263</v>
      </c>
      <c r="C34" s="47"/>
      <c r="D34" s="47"/>
      <c r="E34" s="47"/>
      <c r="F34" s="107"/>
    </row>
    <row r="35" spans="1:6" x14ac:dyDescent="0.2">
      <c r="A35" s="47"/>
      <c r="B35" s="47"/>
      <c r="C35" s="47" t="s">
        <v>264</v>
      </c>
      <c r="D35" s="47"/>
      <c r="E35" s="47"/>
      <c r="F35" s="107"/>
    </row>
    <row r="36" spans="1:6" x14ac:dyDescent="0.2">
      <c r="A36" s="47"/>
      <c r="B36" s="47"/>
      <c r="C36" s="47"/>
      <c r="D36" s="47" t="s">
        <v>265</v>
      </c>
      <c r="E36" s="47"/>
      <c r="F36" s="107"/>
    </row>
    <row r="37" spans="1:6" ht="16" thickBot="1" x14ac:dyDescent="0.25">
      <c r="A37" s="47"/>
      <c r="B37" s="47"/>
      <c r="C37" s="47"/>
      <c r="D37" s="47"/>
      <c r="E37" s="47" t="s">
        <v>266</v>
      </c>
      <c r="F37" s="108">
        <v>13562.17</v>
      </c>
    </row>
    <row r="38" spans="1:6" x14ac:dyDescent="0.2">
      <c r="A38" s="47"/>
      <c r="B38" s="47"/>
      <c r="C38" s="47"/>
      <c r="D38" s="47" t="s">
        <v>267</v>
      </c>
      <c r="E38" s="47"/>
      <c r="F38" s="107">
        <f>ROUND(SUM(F36:F37),5)</f>
        <v>13562.17</v>
      </c>
    </row>
    <row r="39" spans="1:6" x14ac:dyDescent="0.2">
      <c r="A39" s="47"/>
      <c r="B39" s="47"/>
      <c r="C39" s="47"/>
      <c r="D39" s="47" t="s">
        <v>268</v>
      </c>
      <c r="E39" s="47"/>
      <c r="F39" s="107"/>
    </row>
    <row r="40" spans="1:6" x14ac:dyDescent="0.2">
      <c r="A40" s="47"/>
      <c r="B40" s="47"/>
      <c r="C40" s="47"/>
      <c r="D40" s="47"/>
      <c r="E40" s="47" t="s">
        <v>269</v>
      </c>
      <c r="F40" s="107">
        <v>707.89</v>
      </c>
    </row>
    <row r="41" spans="1:6" x14ac:dyDescent="0.2">
      <c r="A41" s="47"/>
      <c r="B41" s="47"/>
      <c r="C41" s="47"/>
      <c r="D41" s="47"/>
      <c r="E41" s="47" t="s">
        <v>270</v>
      </c>
      <c r="F41" s="107">
        <v>160.9</v>
      </c>
    </row>
    <row r="42" spans="1:6" ht="16" thickBot="1" x14ac:dyDescent="0.25">
      <c r="A42" s="47"/>
      <c r="B42" s="47"/>
      <c r="C42" s="47"/>
      <c r="D42" s="47"/>
      <c r="E42" s="47" t="s">
        <v>271</v>
      </c>
      <c r="F42" s="108">
        <v>443.66</v>
      </c>
    </row>
    <row r="43" spans="1:6" x14ac:dyDescent="0.2">
      <c r="A43" s="47"/>
      <c r="B43" s="47"/>
      <c r="C43" s="47"/>
      <c r="D43" s="47" t="s">
        <v>272</v>
      </c>
      <c r="E43" s="47"/>
      <c r="F43" s="107">
        <f>ROUND(SUM(F39:F42),5)</f>
        <v>1312.45</v>
      </c>
    </row>
    <row r="44" spans="1:6" x14ac:dyDescent="0.2">
      <c r="A44" s="47"/>
      <c r="B44" s="47"/>
      <c r="C44" s="47"/>
      <c r="D44" s="47" t="s">
        <v>273</v>
      </c>
      <c r="E44" s="47"/>
      <c r="F44" s="107"/>
    </row>
    <row r="45" spans="1:6" x14ac:dyDescent="0.2">
      <c r="A45" s="47"/>
      <c r="B45" s="47"/>
      <c r="C45" s="47"/>
      <c r="D45" s="47"/>
      <c r="E45" s="47" t="s">
        <v>274</v>
      </c>
      <c r="F45" s="107">
        <v>-295.11</v>
      </c>
    </row>
    <row r="46" spans="1:6" x14ac:dyDescent="0.2">
      <c r="A46" s="47"/>
      <c r="B46" s="47"/>
      <c r="C46" s="47"/>
      <c r="D46" s="47"/>
      <c r="E46" s="47" t="s">
        <v>275</v>
      </c>
      <c r="F46" s="107">
        <v>81130</v>
      </c>
    </row>
    <row r="47" spans="1:6" x14ac:dyDescent="0.2">
      <c r="A47" s="47"/>
      <c r="B47" s="47"/>
      <c r="C47" s="47"/>
      <c r="D47" s="47"/>
      <c r="E47" s="47" t="s">
        <v>276</v>
      </c>
      <c r="F47" s="107">
        <v>23616</v>
      </c>
    </row>
    <row r="48" spans="1:6" x14ac:dyDescent="0.2">
      <c r="A48" s="47"/>
      <c r="B48" s="47"/>
      <c r="C48" s="47"/>
      <c r="D48" s="47"/>
      <c r="E48" s="47" t="s">
        <v>277</v>
      </c>
      <c r="F48" s="107">
        <v>31905.1</v>
      </c>
    </row>
    <row r="49" spans="1:6" x14ac:dyDescent="0.2">
      <c r="A49" s="47"/>
      <c r="B49" s="47"/>
      <c r="C49" s="47"/>
      <c r="D49" s="47"/>
      <c r="E49" s="47" t="s">
        <v>278</v>
      </c>
      <c r="F49" s="107">
        <v>5174.5200000000004</v>
      </c>
    </row>
    <row r="50" spans="1:6" x14ac:dyDescent="0.2">
      <c r="A50" s="47"/>
      <c r="B50" s="47"/>
      <c r="C50" s="47"/>
      <c r="D50" s="47"/>
      <c r="E50" s="47" t="s">
        <v>279</v>
      </c>
      <c r="F50" s="107">
        <v>8492.56</v>
      </c>
    </row>
    <row r="51" spans="1:6" x14ac:dyDescent="0.2">
      <c r="A51" s="47"/>
      <c r="B51" s="47"/>
      <c r="C51" s="47"/>
      <c r="D51" s="47"/>
      <c r="E51" s="47" t="s">
        <v>280</v>
      </c>
      <c r="F51" s="107">
        <v>18486.150000000001</v>
      </c>
    </row>
    <row r="52" spans="1:6" x14ac:dyDescent="0.2">
      <c r="A52" s="47"/>
      <c r="B52" s="47"/>
      <c r="C52" s="47"/>
      <c r="D52" s="47"/>
      <c r="E52" s="47" t="s">
        <v>281</v>
      </c>
      <c r="F52" s="107">
        <v>371.52</v>
      </c>
    </row>
    <row r="53" spans="1:6" ht="16" thickBot="1" x14ac:dyDescent="0.25">
      <c r="A53" s="47"/>
      <c r="B53" s="47"/>
      <c r="C53" s="47"/>
      <c r="D53" s="47"/>
      <c r="E53" s="47" t="s">
        <v>282</v>
      </c>
      <c r="F53" s="109">
        <v>2414.67</v>
      </c>
    </row>
    <row r="54" spans="1:6" ht="16" thickBot="1" x14ac:dyDescent="0.25">
      <c r="A54" s="47"/>
      <c r="B54" s="47"/>
      <c r="C54" s="47"/>
      <c r="D54" s="47" t="s">
        <v>283</v>
      </c>
      <c r="E54" s="47"/>
      <c r="F54" s="110">
        <f>ROUND(SUM(F44:F53),5)</f>
        <v>171295.41</v>
      </c>
    </row>
    <row r="55" spans="1:6" x14ac:dyDescent="0.2">
      <c r="A55" s="47"/>
      <c r="B55" s="47"/>
      <c r="C55" s="47" t="s">
        <v>284</v>
      </c>
      <c r="D55" s="47"/>
      <c r="E55" s="47"/>
      <c r="F55" s="107">
        <f>ROUND(F35+F38+F43+F54,5)</f>
        <v>186170.03</v>
      </c>
    </row>
    <row r="56" spans="1:6" x14ac:dyDescent="0.2">
      <c r="A56" s="47"/>
      <c r="B56" s="47"/>
      <c r="C56" s="47" t="s">
        <v>285</v>
      </c>
      <c r="D56" s="47"/>
      <c r="E56" s="47"/>
      <c r="F56" s="107"/>
    </row>
    <row r="57" spans="1:6" ht="16" thickBot="1" x14ac:dyDescent="0.25">
      <c r="A57" s="47"/>
      <c r="B57" s="47"/>
      <c r="C57" s="47"/>
      <c r="D57" s="47" t="s">
        <v>286</v>
      </c>
      <c r="E57" s="47"/>
      <c r="F57" s="109">
        <v>317282.96999999997</v>
      </c>
    </row>
    <row r="58" spans="1:6" ht="16" thickBot="1" x14ac:dyDescent="0.25">
      <c r="A58" s="47"/>
      <c r="B58" s="47"/>
      <c r="C58" s="47" t="s">
        <v>287</v>
      </c>
      <c r="D58" s="47"/>
      <c r="E58" s="47"/>
      <c r="F58" s="110">
        <f>ROUND(SUM(F56:F57),5)</f>
        <v>317282.96999999997</v>
      </c>
    </row>
    <row r="59" spans="1:6" x14ac:dyDescent="0.2">
      <c r="A59" s="47"/>
      <c r="B59" s="47" t="s">
        <v>288</v>
      </c>
      <c r="C59" s="47"/>
      <c r="D59" s="47"/>
      <c r="E59" s="47"/>
      <c r="F59" s="107">
        <f>ROUND(F34+F55+F58,5)</f>
        <v>503453</v>
      </c>
    </row>
    <row r="60" spans="1:6" x14ac:dyDescent="0.2">
      <c r="A60" s="47"/>
      <c r="B60" s="47" t="s">
        <v>289</v>
      </c>
      <c r="C60" s="47"/>
      <c r="D60" s="47"/>
      <c r="E60" s="47"/>
      <c r="F60" s="107"/>
    </row>
    <row r="61" spans="1:6" x14ac:dyDescent="0.2">
      <c r="A61" s="47"/>
      <c r="B61" s="47"/>
      <c r="C61" s="47" t="s">
        <v>290</v>
      </c>
      <c r="D61" s="47"/>
      <c r="E61" s="47"/>
      <c r="F61" s="107">
        <v>322.02</v>
      </c>
    </row>
    <row r="62" spans="1:6" x14ac:dyDescent="0.2">
      <c r="A62" s="47"/>
      <c r="B62" s="47"/>
      <c r="C62" s="47" t="s">
        <v>291</v>
      </c>
      <c r="D62" s="47"/>
      <c r="E62" s="47"/>
      <c r="F62" s="107">
        <v>-224207.01</v>
      </c>
    </row>
    <row r="63" spans="1:6" x14ac:dyDescent="0.2">
      <c r="A63" s="47"/>
      <c r="B63" s="47"/>
      <c r="C63" s="47" t="s">
        <v>292</v>
      </c>
      <c r="D63" s="47"/>
      <c r="E63" s="47"/>
      <c r="F63" s="107">
        <v>1346796.95</v>
      </c>
    </row>
    <row r="64" spans="1:6" x14ac:dyDescent="0.2">
      <c r="A64" s="47"/>
      <c r="B64" s="47"/>
      <c r="C64" s="47" t="s">
        <v>293</v>
      </c>
      <c r="D64" s="47"/>
      <c r="E64" s="47"/>
      <c r="F64" s="107">
        <v>142152</v>
      </c>
    </row>
    <row r="65" spans="1:6" x14ac:dyDescent="0.2">
      <c r="A65" s="47"/>
      <c r="B65" s="47"/>
      <c r="C65" s="47" t="s">
        <v>294</v>
      </c>
      <c r="D65" s="47"/>
      <c r="E65" s="47"/>
      <c r="F65" s="107">
        <v>218312.73</v>
      </c>
    </row>
    <row r="66" spans="1:6" x14ac:dyDescent="0.2">
      <c r="A66" s="47"/>
      <c r="B66" s="47"/>
      <c r="C66" s="47" t="s">
        <v>295</v>
      </c>
      <c r="D66" s="47"/>
      <c r="E66" s="47"/>
      <c r="F66" s="107">
        <v>179325</v>
      </c>
    </row>
    <row r="67" spans="1:6" ht="16" thickBot="1" x14ac:dyDescent="0.25">
      <c r="A67" s="47"/>
      <c r="B67" s="47"/>
      <c r="C67" s="47" t="s">
        <v>192</v>
      </c>
      <c r="D67" s="47"/>
      <c r="E67" s="47"/>
      <c r="F67" s="109">
        <v>50725.69</v>
      </c>
    </row>
    <row r="68" spans="1:6" ht="16" thickBot="1" x14ac:dyDescent="0.25">
      <c r="A68" s="47"/>
      <c r="B68" s="47" t="s">
        <v>296</v>
      </c>
      <c r="C68" s="47"/>
      <c r="D68" s="47"/>
      <c r="E68" s="47"/>
      <c r="F68" s="111">
        <f>ROUND(SUM(F60:F67),5)</f>
        <v>1713427.38</v>
      </c>
    </row>
    <row r="69" spans="1:6" s="64" customFormat="1" ht="14" thickBot="1" x14ac:dyDescent="0.2">
      <c r="A69" s="47" t="s">
        <v>297</v>
      </c>
      <c r="B69" s="47"/>
      <c r="C69" s="47"/>
      <c r="D69" s="47"/>
      <c r="E69" s="47"/>
      <c r="F69" s="112">
        <f>ROUND(F33+F59+F68,5)</f>
        <v>2216880.38</v>
      </c>
    </row>
    <row r="70" spans="1:6" ht="16" thickTop="1" x14ac:dyDescent="0.2"/>
  </sheetData>
  <pageMargins left="0.7" right="0.2" top="1" bottom="0.75" header="0.1" footer="0.3"/>
  <pageSetup orientation="portrait" r:id="rId1"/>
  <headerFooter>
    <oddHeader>&amp;L&amp;"Arial,Bold"&amp;8 3:07 PM
&amp;"Arial,Regular"&amp;10 03/07/19
&amp;"Arial,Bold"&amp;8 Accrual Basis&amp;C&amp;"Arial,Regular"&amp;14 Textile Center of Minnesota
&amp;"Arial,Regular"&amp;14 Balance Sheet
&amp;"Arial,Regular"&amp;12 As of February 28, 2019</oddHeader>
    <oddFooter>&amp;R&amp;"Arial,Regular"&amp;10 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X48"/>
  <sheetViews>
    <sheetView zoomScaleNormal="100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F3" sqref="F3"/>
    </sheetView>
  </sheetViews>
  <sheetFormatPr baseColWidth="10" defaultColWidth="8.83203125" defaultRowHeight="15" x14ac:dyDescent="0.2"/>
  <cols>
    <col min="1" max="4" width="3" style="65" customWidth="1"/>
    <col min="5" max="5" width="32.5" style="65" customWidth="1"/>
    <col min="6" max="6" width="10.6640625" style="66" bestFit="1" customWidth="1"/>
    <col min="7" max="7" width="2" style="66" customWidth="1"/>
    <col min="8" max="8" width="11.33203125" style="66" bestFit="1" customWidth="1"/>
    <col min="9" max="9" width="2" style="66" customWidth="1"/>
    <col min="10" max="10" width="9.1640625" style="66" bestFit="1" customWidth="1"/>
    <col min="11" max="11" width="2" style="66" customWidth="1"/>
    <col min="12" max="12" width="10.5" style="66" bestFit="1" customWidth="1"/>
    <col min="13" max="13" width="2" style="66" customWidth="1"/>
    <col min="14" max="14" width="11" style="66" bestFit="1" customWidth="1"/>
    <col min="15" max="15" width="2" style="66" customWidth="1"/>
    <col min="16" max="16" width="8.83203125" style="66" bestFit="1" customWidth="1"/>
    <col min="17" max="17" width="2" style="66" customWidth="1"/>
    <col min="18" max="18" width="13.33203125" style="66" customWidth="1"/>
    <col min="19" max="19" width="2" customWidth="1"/>
    <col min="20" max="20" width="11" bestFit="1" customWidth="1"/>
    <col min="21" max="21" width="2.33203125" customWidth="1"/>
    <col min="22" max="22" width="10.1640625" bestFit="1" customWidth="1"/>
    <col min="23" max="23" width="1.6640625" customWidth="1"/>
    <col min="24" max="24" width="12.6640625" customWidth="1"/>
  </cols>
  <sheetData>
    <row r="1" spans="1:24" ht="16" thickBot="1" x14ac:dyDescent="0.25">
      <c r="A1" s="47"/>
      <c r="B1" s="47"/>
      <c r="C1" s="47"/>
      <c r="D1" s="47"/>
      <c r="E1" s="47"/>
      <c r="F1" s="48"/>
      <c r="G1" s="48"/>
      <c r="H1" s="48"/>
      <c r="I1" s="48"/>
      <c r="J1" s="68"/>
      <c r="K1" s="68"/>
      <c r="L1" s="68"/>
      <c r="M1" s="68"/>
      <c r="N1" s="68"/>
      <c r="O1" s="68"/>
      <c r="P1" s="68"/>
      <c r="Q1" s="68"/>
      <c r="R1" s="68"/>
      <c r="S1" s="113"/>
      <c r="T1" s="67">
        <f>11/12</f>
        <v>0.91666666666666663</v>
      </c>
      <c r="U1" s="68"/>
      <c r="V1" s="68"/>
      <c r="W1" s="68"/>
      <c r="X1" s="68"/>
    </row>
    <row r="2" spans="1:24" s="51" customFormat="1" ht="30" customHeight="1" thickBot="1" x14ac:dyDescent="0.25">
      <c r="A2" s="49"/>
      <c r="B2" s="49"/>
      <c r="C2" s="49"/>
      <c r="D2" s="49"/>
      <c r="E2" s="49"/>
      <c r="F2" s="69" t="s">
        <v>195</v>
      </c>
      <c r="G2" s="70"/>
      <c r="H2" s="71" t="s">
        <v>196</v>
      </c>
      <c r="I2" s="70"/>
      <c r="J2" s="72" t="s">
        <v>197</v>
      </c>
      <c r="K2" s="73"/>
      <c r="L2" s="69" t="s">
        <v>193</v>
      </c>
      <c r="M2" s="70"/>
      <c r="N2" s="71" t="s">
        <v>50</v>
      </c>
      <c r="O2" s="70"/>
      <c r="P2" s="72" t="s">
        <v>49</v>
      </c>
      <c r="Q2" s="73"/>
      <c r="R2" s="69" t="s">
        <v>51</v>
      </c>
      <c r="S2" s="74"/>
      <c r="T2" s="75" t="s">
        <v>194</v>
      </c>
      <c r="U2" s="73"/>
      <c r="V2" s="76" t="s">
        <v>199</v>
      </c>
      <c r="W2" s="77"/>
      <c r="X2" s="78" t="s">
        <v>200</v>
      </c>
    </row>
    <row r="3" spans="1:24" x14ac:dyDescent="0.2">
      <c r="A3" s="47"/>
      <c r="B3" s="47" t="s">
        <v>52</v>
      </c>
      <c r="C3" s="47"/>
      <c r="D3" s="47"/>
      <c r="E3" s="47"/>
      <c r="F3" s="52"/>
      <c r="G3" s="47"/>
      <c r="H3" s="52"/>
      <c r="I3" s="47"/>
      <c r="J3" s="53"/>
      <c r="K3" s="105"/>
      <c r="L3" s="52"/>
      <c r="M3" s="47"/>
      <c r="N3" s="52"/>
      <c r="O3" s="47"/>
      <c r="P3" s="53"/>
      <c r="Q3" s="105"/>
      <c r="R3" s="52"/>
      <c r="U3" s="105"/>
    </row>
    <row r="4" spans="1:24" x14ac:dyDescent="0.2">
      <c r="A4" s="47"/>
      <c r="B4" s="47"/>
      <c r="C4" s="47"/>
      <c r="D4" s="47" t="s">
        <v>53</v>
      </c>
      <c r="E4" s="47"/>
      <c r="F4" s="52"/>
      <c r="G4" s="47"/>
      <c r="H4" s="52"/>
      <c r="I4" s="47"/>
      <c r="J4" s="53"/>
      <c r="K4" s="105"/>
      <c r="L4" s="80"/>
      <c r="M4" s="115"/>
      <c r="N4" s="80"/>
      <c r="O4" s="47"/>
      <c r="P4" s="53"/>
      <c r="Q4" s="105"/>
      <c r="R4" s="52"/>
      <c r="U4" s="105"/>
    </row>
    <row r="5" spans="1:24" x14ac:dyDescent="0.2">
      <c r="A5" s="47"/>
      <c r="B5" s="47"/>
      <c r="C5" s="47"/>
      <c r="D5" s="47"/>
      <c r="E5" s="115" t="s">
        <v>54</v>
      </c>
      <c r="F5" s="52">
        <v>67</v>
      </c>
      <c r="G5" s="47"/>
      <c r="H5" s="52">
        <v>20000</v>
      </c>
      <c r="I5" s="47"/>
      <c r="J5" s="53">
        <f t="shared" ref="J5:J15" si="0">ROUND(IF(H5=0, IF(F5=0, 0, 1), F5/H5),5)</f>
        <v>3.3500000000000001E-3</v>
      </c>
      <c r="K5" s="105"/>
      <c r="L5" s="80">
        <f>355688-L6</f>
        <v>219738</v>
      </c>
      <c r="M5" s="115"/>
      <c r="N5" s="116">
        <f>264140-N6-N7</f>
        <v>208000</v>
      </c>
      <c r="O5" s="47"/>
      <c r="P5" s="53">
        <f t="shared" ref="P5:P15" si="1">ROUND(IF(N5=0, IF(L5=0, 0, 1), L5/N5),5)</f>
        <v>1.05643</v>
      </c>
      <c r="Q5" s="105"/>
      <c r="R5" s="80">
        <f>284780-R6-R7</f>
        <v>232640</v>
      </c>
      <c r="T5" s="53">
        <f t="shared" ref="T5:T42" si="2">ROUND(IF(R5=0, IF(L5=0, 0, 1), L5/R5),5)</f>
        <v>0.94454000000000005</v>
      </c>
      <c r="U5" s="105"/>
      <c r="V5" s="52">
        <v>180159.04</v>
      </c>
      <c r="X5" s="53">
        <f t="shared" ref="X5:X42" si="3">ROUND(IF(V5=0, IF(L5=0, 0, 1), L5/V5),5)</f>
        <v>1.2196899999999999</v>
      </c>
    </row>
    <row r="6" spans="1:24" x14ac:dyDescent="0.2">
      <c r="A6" s="47"/>
      <c r="B6" s="47"/>
      <c r="C6" s="47"/>
      <c r="D6" s="47"/>
      <c r="E6" s="115" t="s">
        <v>201</v>
      </c>
      <c r="F6" s="52">
        <v>0</v>
      </c>
      <c r="G6" s="47"/>
      <c r="H6" s="52">
        <v>0</v>
      </c>
      <c r="I6" s="47"/>
      <c r="J6" s="53">
        <f t="shared" ref="J6:J7" si="4">ROUND(IF(H6=0, IF(F6=0, 0, 1), F6/H6),5)</f>
        <v>0</v>
      </c>
      <c r="K6" s="105"/>
      <c r="L6" s="80">
        <v>135950</v>
      </c>
      <c r="M6" s="115"/>
      <c r="N6" s="116">
        <v>15000</v>
      </c>
      <c r="O6" s="47"/>
      <c r="P6" s="53">
        <f t="shared" ref="P6:P7" si="5">ROUND(IF(N6=0, IF(L6=0, 0, 1), L6/N6),5)</f>
        <v>9.0633300000000006</v>
      </c>
      <c r="Q6" s="105"/>
      <c r="R6" s="80">
        <v>0</v>
      </c>
      <c r="T6" s="53">
        <f t="shared" si="2"/>
        <v>1</v>
      </c>
      <c r="U6" s="105"/>
      <c r="V6" s="52">
        <v>0</v>
      </c>
      <c r="X6" s="53">
        <f t="shared" si="3"/>
        <v>1</v>
      </c>
    </row>
    <row r="7" spans="1:24" x14ac:dyDescent="0.2">
      <c r="A7" s="47"/>
      <c r="B7" s="47"/>
      <c r="C7" s="47"/>
      <c r="D7" s="47"/>
      <c r="E7" s="115" t="s">
        <v>202</v>
      </c>
      <c r="F7" s="52">
        <v>0</v>
      </c>
      <c r="G7" s="47"/>
      <c r="H7" s="52">
        <v>0</v>
      </c>
      <c r="I7" s="47"/>
      <c r="J7" s="53">
        <f t="shared" si="4"/>
        <v>0</v>
      </c>
      <c r="K7" s="105"/>
      <c r="L7" s="116">
        <f>5000+5000+23000+12938</f>
        <v>45938</v>
      </c>
      <c r="M7" s="115"/>
      <c r="N7" s="116">
        <v>41140</v>
      </c>
      <c r="O7" s="47"/>
      <c r="P7" s="53">
        <f t="shared" si="5"/>
        <v>1.11663</v>
      </c>
      <c r="Q7" s="105"/>
      <c r="R7" s="80">
        <v>52140</v>
      </c>
      <c r="T7" s="53">
        <f t="shared" si="2"/>
        <v>0.88105</v>
      </c>
      <c r="U7" s="105"/>
      <c r="V7" s="52">
        <v>0</v>
      </c>
      <c r="X7" s="53">
        <f t="shared" si="3"/>
        <v>1</v>
      </c>
    </row>
    <row r="8" spans="1:24" x14ac:dyDescent="0.2">
      <c r="A8" s="47"/>
      <c r="B8" s="47"/>
      <c r="C8" s="47"/>
      <c r="D8" s="47"/>
      <c r="E8" s="115" t="s">
        <v>61</v>
      </c>
      <c r="F8" s="52">
        <v>1657</v>
      </c>
      <c r="G8" s="47"/>
      <c r="H8" s="52">
        <v>1000</v>
      </c>
      <c r="I8" s="47"/>
      <c r="J8" s="53">
        <f t="shared" si="0"/>
        <v>1.657</v>
      </c>
      <c r="K8" s="105"/>
      <c r="L8" s="80">
        <v>125401</v>
      </c>
      <c r="M8" s="115"/>
      <c r="N8" s="80">
        <v>88200</v>
      </c>
      <c r="O8" s="47"/>
      <c r="P8" s="53">
        <f t="shared" si="1"/>
        <v>1.42178</v>
      </c>
      <c r="Q8" s="105"/>
      <c r="R8" s="52">
        <v>94200</v>
      </c>
      <c r="T8" s="53">
        <f t="shared" si="2"/>
        <v>1.3312200000000001</v>
      </c>
      <c r="U8" s="105"/>
      <c r="V8" s="52">
        <v>117387.15</v>
      </c>
      <c r="X8" s="53">
        <f t="shared" si="3"/>
        <v>1.0682700000000001</v>
      </c>
    </row>
    <row r="9" spans="1:24" x14ac:dyDescent="0.2">
      <c r="A9" s="47"/>
      <c r="B9" s="47"/>
      <c r="C9" s="47"/>
      <c r="D9" s="47"/>
      <c r="E9" s="47" t="s">
        <v>68</v>
      </c>
      <c r="F9" s="52">
        <v>2787</v>
      </c>
      <c r="G9" s="47"/>
      <c r="H9" s="52">
        <v>2715</v>
      </c>
      <c r="I9" s="47"/>
      <c r="J9" s="53">
        <f t="shared" si="0"/>
        <v>1.0265200000000001</v>
      </c>
      <c r="K9" s="105"/>
      <c r="L9" s="52">
        <v>42577</v>
      </c>
      <c r="M9" s="47"/>
      <c r="N9" s="52">
        <v>48315</v>
      </c>
      <c r="O9" s="47"/>
      <c r="P9" s="53">
        <f t="shared" si="1"/>
        <v>0.88124000000000002</v>
      </c>
      <c r="Q9" s="105"/>
      <c r="R9" s="52">
        <v>54010</v>
      </c>
      <c r="T9" s="53">
        <f t="shared" si="2"/>
        <v>0.78832000000000002</v>
      </c>
      <c r="U9" s="105"/>
      <c r="V9" s="52">
        <v>45025</v>
      </c>
      <c r="X9" s="53">
        <f t="shared" si="3"/>
        <v>0.94562999999999997</v>
      </c>
    </row>
    <row r="10" spans="1:24" x14ac:dyDescent="0.2">
      <c r="A10" s="47"/>
      <c r="B10" s="47"/>
      <c r="C10" s="47"/>
      <c r="D10" s="47"/>
      <c r="E10" s="47" t="s">
        <v>73</v>
      </c>
      <c r="F10" s="52">
        <v>5244</v>
      </c>
      <c r="G10" s="47"/>
      <c r="H10" s="52">
        <v>5719</v>
      </c>
      <c r="I10" s="47"/>
      <c r="J10" s="53">
        <f t="shared" si="0"/>
        <v>0.91693999999999998</v>
      </c>
      <c r="K10" s="105"/>
      <c r="L10" s="52">
        <v>63742</v>
      </c>
      <c r="M10" s="47"/>
      <c r="N10" s="52">
        <v>67485</v>
      </c>
      <c r="O10" s="47"/>
      <c r="P10" s="53">
        <f t="shared" si="1"/>
        <v>0.94454000000000005</v>
      </c>
      <c r="Q10" s="105"/>
      <c r="R10" s="52">
        <v>74190</v>
      </c>
      <c r="T10" s="53">
        <f t="shared" si="2"/>
        <v>0.85916999999999999</v>
      </c>
      <c r="U10" s="105"/>
      <c r="V10" s="52">
        <v>72141.399999999994</v>
      </c>
      <c r="X10" s="53">
        <f t="shared" si="3"/>
        <v>0.88356999999999997</v>
      </c>
    </row>
    <row r="11" spans="1:24" x14ac:dyDescent="0.2">
      <c r="A11" s="47"/>
      <c r="B11" s="47"/>
      <c r="C11" s="47"/>
      <c r="D11" s="47"/>
      <c r="E11" s="47" t="s">
        <v>81</v>
      </c>
      <c r="F11" s="52">
        <v>7426</v>
      </c>
      <c r="G11" s="47"/>
      <c r="H11" s="52">
        <v>7296</v>
      </c>
      <c r="I11" s="47"/>
      <c r="J11" s="53">
        <f t="shared" si="0"/>
        <v>1.0178199999999999</v>
      </c>
      <c r="K11" s="105"/>
      <c r="L11" s="52">
        <v>195594</v>
      </c>
      <c r="M11" s="47"/>
      <c r="N11" s="52">
        <v>195586</v>
      </c>
      <c r="O11" s="47"/>
      <c r="P11" s="53">
        <f t="shared" si="1"/>
        <v>1.00004</v>
      </c>
      <c r="Q11" s="105"/>
      <c r="R11" s="52">
        <v>201333</v>
      </c>
      <c r="T11" s="53">
        <f t="shared" si="2"/>
        <v>0.97148999999999996</v>
      </c>
      <c r="U11" s="105"/>
      <c r="V11" s="52">
        <v>146646.72</v>
      </c>
      <c r="X11" s="53">
        <f t="shared" si="3"/>
        <v>1.33378</v>
      </c>
    </row>
    <row r="12" spans="1:24" x14ac:dyDescent="0.2">
      <c r="A12" s="47"/>
      <c r="B12" s="47"/>
      <c r="C12" s="47"/>
      <c r="D12" s="47"/>
      <c r="E12" s="47" t="s">
        <v>93</v>
      </c>
      <c r="F12" s="52">
        <v>166</v>
      </c>
      <c r="G12" s="47"/>
      <c r="H12" s="52">
        <v>0</v>
      </c>
      <c r="I12" s="47"/>
      <c r="J12" s="53">
        <f t="shared" si="0"/>
        <v>1</v>
      </c>
      <c r="K12" s="105"/>
      <c r="L12" s="52">
        <v>103681</v>
      </c>
      <c r="M12" s="47"/>
      <c r="N12" s="52">
        <v>105450</v>
      </c>
      <c r="O12" s="47"/>
      <c r="P12" s="53">
        <f t="shared" si="1"/>
        <v>0.98321999999999998</v>
      </c>
      <c r="Q12" s="105"/>
      <c r="R12" s="52">
        <v>107150</v>
      </c>
      <c r="T12" s="53">
        <f t="shared" si="2"/>
        <v>0.96762000000000004</v>
      </c>
      <c r="U12" s="105"/>
      <c r="V12" s="52">
        <v>79640.42</v>
      </c>
      <c r="X12" s="53">
        <f t="shared" si="3"/>
        <v>1.30186</v>
      </c>
    </row>
    <row r="13" spans="1:24" x14ac:dyDescent="0.2">
      <c r="A13" s="47"/>
      <c r="B13" s="47"/>
      <c r="C13" s="47"/>
      <c r="D13" s="47"/>
      <c r="E13" s="47" t="s">
        <v>106</v>
      </c>
      <c r="F13" s="52">
        <v>0</v>
      </c>
      <c r="G13" s="47"/>
      <c r="H13" s="52">
        <v>10</v>
      </c>
      <c r="I13" s="47"/>
      <c r="J13" s="53">
        <f t="shared" si="0"/>
        <v>0</v>
      </c>
      <c r="K13" s="105"/>
      <c r="L13" s="52">
        <v>60</v>
      </c>
      <c r="M13" s="47"/>
      <c r="N13" s="52">
        <v>1000</v>
      </c>
      <c r="O13" s="47"/>
      <c r="P13" s="53">
        <f t="shared" si="1"/>
        <v>0.06</v>
      </c>
      <c r="Q13" s="105"/>
      <c r="R13" s="52">
        <v>1000</v>
      </c>
      <c r="T13" s="53">
        <f t="shared" si="2"/>
        <v>0.06</v>
      </c>
      <c r="U13" s="105"/>
      <c r="V13" s="52">
        <v>932.86</v>
      </c>
      <c r="X13" s="53">
        <f t="shared" si="3"/>
        <v>6.4320000000000002E-2</v>
      </c>
    </row>
    <row r="14" spans="1:24" ht="16" thickBot="1" x14ac:dyDescent="0.25">
      <c r="A14" s="47"/>
      <c r="B14" s="47"/>
      <c r="C14" s="47"/>
      <c r="D14" s="47"/>
      <c r="E14" s="47" t="s">
        <v>107</v>
      </c>
      <c r="F14" s="54">
        <v>7834</v>
      </c>
      <c r="G14" s="47"/>
      <c r="H14" s="54">
        <v>8560</v>
      </c>
      <c r="I14" s="47"/>
      <c r="J14" s="55">
        <f t="shared" si="0"/>
        <v>0.91518999999999995</v>
      </c>
      <c r="K14" s="105"/>
      <c r="L14" s="54">
        <v>170182</v>
      </c>
      <c r="M14" s="47"/>
      <c r="N14" s="54">
        <v>162081</v>
      </c>
      <c r="O14" s="47"/>
      <c r="P14" s="55">
        <f t="shared" si="1"/>
        <v>1.0499799999999999</v>
      </c>
      <c r="Q14" s="105"/>
      <c r="R14" s="54">
        <v>171710</v>
      </c>
      <c r="T14" s="55">
        <f t="shared" si="2"/>
        <v>0.99109999999999998</v>
      </c>
      <c r="U14" s="105"/>
      <c r="V14" s="54">
        <v>161264.57999999999</v>
      </c>
      <c r="X14" s="55">
        <f t="shared" si="3"/>
        <v>1.0552999999999999</v>
      </c>
    </row>
    <row r="15" spans="1:24" x14ac:dyDescent="0.2">
      <c r="A15" s="47"/>
      <c r="B15" s="47"/>
      <c r="C15" s="47"/>
      <c r="D15" s="47" t="s">
        <v>113</v>
      </c>
      <c r="E15" s="47"/>
      <c r="F15" s="52">
        <f>ROUND(SUM(F4:F14),5)</f>
        <v>25181</v>
      </c>
      <c r="G15" s="47"/>
      <c r="H15" s="52">
        <f>ROUND(SUM(H4:H14),5)</f>
        <v>45300</v>
      </c>
      <c r="I15" s="47"/>
      <c r="J15" s="53">
        <f t="shared" si="0"/>
        <v>0.55586999999999998</v>
      </c>
      <c r="K15" s="105"/>
      <c r="L15" s="52">
        <f>ROUND(SUM(L4:L14),5)</f>
        <v>1102863</v>
      </c>
      <c r="M15" s="47"/>
      <c r="N15" s="52">
        <f>ROUND(SUM(N4:N14),5)</f>
        <v>932257</v>
      </c>
      <c r="O15" s="47"/>
      <c r="P15" s="53">
        <f t="shared" si="1"/>
        <v>1.1830000000000001</v>
      </c>
      <c r="Q15" s="105"/>
      <c r="R15" s="52">
        <f>ROUND(SUM(R4:R14),5)</f>
        <v>988373</v>
      </c>
      <c r="T15" s="53">
        <f t="shared" si="2"/>
        <v>1.1158399999999999</v>
      </c>
      <c r="U15" s="105"/>
      <c r="V15" s="52">
        <f>ROUND(SUM(V4:V14),5)</f>
        <v>803197.17</v>
      </c>
      <c r="X15" s="53">
        <f t="shared" si="3"/>
        <v>1.3730899999999999</v>
      </c>
    </row>
    <row r="16" spans="1:24" x14ac:dyDescent="0.2">
      <c r="A16" s="47"/>
      <c r="B16" s="47"/>
      <c r="C16" s="47"/>
      <c r="D16" s="47" t="s">
        <v>114</v>
      </c>
      <c r="E16" s="47"/>
      <c r="F16" s="52"/>
      <c r="G16" s="47"/>
      <c r="H16" s="52"/>
      <c r="I16" s="47"/>
      <c r="J16" s="53"/>
      <c r="K16" s="105"/>
      <c r="L16" s="52"/>
      <c r="M16" s="47"/>
      <c r="N16" s="52"/>
      <c r="O16" s="47"/>
      <c r="P16" s="53"/>
      <c r="Q16" s="105"/>
      <c r="R16" s="52"/>
      <c r="T16" s="53"/>
      <c r="U16" s="105"/>
      <c r="V16" s="52"/>
      <c r="X16" s="53"/>
    </row>
    <row r="17" spans="1:24" x14ac:dyDescent="0.2">
      <c r="A17" s="47"/>
      <c r="B17" s="47"/>
      <c r="C17" s="47"/>
      <c r="D17" s="47"/>
      <c r="E17" s="47" t="s">
        <v>115</v>
      </c>
      <c r="F17" s="52">
        <v>1115</v>
      </c>
      <c r="G17" s="47"/>
      <c r="H17" s="52">
        <v>900</v>
      </c>
      <c r="I17" s="47"/>
      <c r="J17" s="53">
        <f t="shared" ref="J17:J24" si="6">ROUND(IF(H17=0, IF(F17=0, 0, 1), F17/H17),5)</f>
        <v>1.23889</v>
      </c>
      <c r="K17" s="105"/>
      <c r="L17" s="52">
        <v>5809</v>
      </c>
      <c r="M17" s="47"/>
      <c r="N17" s="52">
        <v>8100</v>
      </c>
      <c r="O17" s="47"/>
      <c r="P17" s="53">
        <f t="shared" ref="P17:P24" si="7">ROUND(IF(N17=0, IF(L17=0, 0, 1), L17/N17),5)</f>
        <v>0.71716000000000002</v>
      </c>
      <c r="Q17" s="105"/>
      <c r="R17" s="52">
        <v>9000</v>
      </c>
      <c r="T17" s="53">
        <f t="shared" si="2"/>
        <v>0.64544000000000001</v>
      </c>
      <c r="U17" s="105"/>
      <c r="V17" s="52">
        <v>9588</v>
      </c>
      <c r="X17" s="53">
        <f t="shared" si="3"/>
        <v>0.60585999999999995</v>
      </c>
    </row>
    <row r="18" spans="1:24" x14ac:dyDescent="0.2">
      <c r="A18" s="47"/>
      <c r="B18" s="47"/>
      <c r="C18" s="47"/>
      <c r="D18" s="47"/>
      <c r="E18" s="47" t="s">
        <v>116</v>
      </c>
      <c r="F18" s="52">
        <v>2415</v>
      </c>
      <c r="G18" s="47"/>
      <c r="H18" s="52">
        <v>4109</v>
      </c>
      <c r="I18" s="47"/>
      <c r="J18" s="53">
        <f t="shared" si="6"/>
        <v>0.58772999999999997</v>
      </c>
      <c r="K18" s="105"/>
      <c r="L18" s="52">
        <v>73161</v>
      </c>
      <c r="M18" s="47"/>
      <c r="N18" s="52">
        <v>77557</v>
      </c>
      <c r="O18" s="47"/>
      <c r="P18" s="53">
        <f t="shared" si="7"/>
        <v>0.94332000000000005</v>
      </c>
      <c r="Q18" s="105"/>
      <c r="R18" s="52">
        <v>82180</v>
      </c>
      <c r="T18" s="53">
        <f t="shared" si="2"/>
        <v>0.89024999999999999</v>
      </c>
      <c r="U18" s="105"/>
      <c r="V18" s="52">
        <v>75297.72</v>
      </c>
      <c r="X18" s="53">
        <f t="shared" si="3"/>
        <v>0.97162000000000004</v>
      </c>
    </row>
    <row r="19" spans="1:24" x14ac:dyDescent="0.2">
      <c r="A19" s="47"/>
      <c r="B19" s="47"/>
      <c r="C19" s="47"/>
      <c r="D19" s="47"/>
      <c r="E19" s="47" t="s">
        <v>117</v>
      </c>
      <c r="F19" s="52">
        <v>2133</v>
      </c>
      <c r="G19" s="47"/>
      <c r="H19" s="52">
        <v>942</v>
      </c>
      <c r="I19" s="47"/>
      <c r="J19" s="53">
        <f t="shared" si="6"/>
        <v>2.2643300000000002</v>
      </c>
      <c r="K19" s="105"/>
      <c r="L19" s="52">
        <v>23604</v>
      </c>
      <c r="M19" s="47"/>
      <c r="N19" s="52">
        <v>17782</v>
      </c>
      <c r="O19" s="47"/>
      <c r="P19" s="53">
        <f t="shared" si="7"/>
        <v>1.32741</v>
      </c>
      <c r="Q19" s="105"/>
      <c r="R19" s="52">
        <v>18840</v>
      </c>
      <c r="T19" s="53">
        <f t="shared" si="2"/>
        <v>1.2528699999999999</v>
      </c>
      <c r="U19" s="105"/>
      <c r="V19" s="52">
        <v>17752.88</v>
      </c>
      <c r="X19" s="53">
        <f t="shared" si="3"/>
        <v>1.32959</v>
      </c>
    </row>
    <row r="20" spans="1:24" x14ac:dyDescent="0.2">
      <c r="A20" s="47"/>
      <c r="B20" s="47"/>
      <c r="C20" s="47"/>
      <c r="D20" s="47"/>
      <c r="E20" s="47" t="s">
        <v>118</v>
      </c>
      <c r="F20" s="52">
        <v>584</v>
      </c>
      <c r="G20" s="47"/>
      <c r="H20" s="52">
        <v>457</v>
      </c>
      <c r="I20" s="47"/>
      <c r="J20" s="53">
        <f t="shared" si="6"/>
        <v>1.2779</v>
      </c>
      <c r="K20" s="105"/>
      <c r="L20" s="52">
        <v>9886</v>
      </c>
      <c r="M20" s="47"/>
      <c r="N20" s="52">
        <v>8664</v>
      </c>
      <c r="O20" s="47"/>
      <c r="P20" s="53">
        <f t="shared" si="7"/>
        <v>1.1410400000000001</v>
      </c>
      <c r="Q20" s="105"/>
      <c r="R20" s="52">
        <v>9180</v>
      </c>
      <c r="T20" s="53">
        <f t="shared" si="2"/>
        <v>1.07691</v>
      </c>
      <c r="U20" s="105"/>
      <c r="V20" s="52">
        <v>8935.5400000000009</v>
      </c>
      <c r="X20" s="53">
        <f t="shared" si="3"/>
        <v>1.1063700000000001</v>
      </c>
    </row>
    <row r="21" spans="1:24" x14ac:dyDescent="0.2">
      <c r="A21" s="47"/>
      <c r="B21" s="47"/>
      <c r="C21" s="47"/>
      <c r="D21" s="47"/>
      <c r="E21" s="47" t="s">
        <v>119</v>
      </c>
      <c r="F21" s="52">
        <v>57</v>
      </c>
      <c r="G21" s="47"/>
      <c r="H21" s="52">
        <v>0</v>
      </c>
      <c r="I21" s="47"/>
      <c r="J21" s="53">
        <f t="shared" si="6"/>
        <v>1</v>
      </c>
      <c r="K21" s="105"/>
      <c r="L21" s="52">
        <v>275</v>
      </c>
      <c r="M21" s="47"/>
      <c r="N21" s="52">
        <v>0</v>
      </c>
      <c r="O21" s="47"/>
      <c r="P21" s="53">
        <f t="shared" si="7"/>
        <v>1</v>
      </c>
      <c r="Q21" s="105"/>
      <c r="R21" s="52">
        <v>-1000</v>
      </c>
      <c r="T21" s="53">
        <f t="shared" si="2"/>
        <v>-0.27500000000000002</v>
      </c>
      <c r="U21" s="105"/>
      <c r="V21" s="52">
        <v>-576.95000000000005</v>
      </c>
      <c r="X21" s="53">
        <f t="shared" si="3"/>
        <v>-0.47664000000000001</v>
      </c>
    </row>
    <row r="22" spans="1:24" ht="16" thickBot="1" x14ac:dyDescent="0.25">
      <c r="A22" s="47"/>
      <c r="B22" s="47"/>
      <c r="C22" s="47"/>
      <c r="D22" s="47"/>
      <c r="E22" s="47" t="s">
        <v>120</v>
      </c>
      <c r="F22" s="56">
        <v>29</v>
      </c>
      <c r="G22" s="47"/>
      <c r="H22" s="56">
        <v>51</v>
      </c>
      <c r="I22" s="47"/>
      <c r="J22" s="57">
        <f t="shared" si="6"/>
        <v>0.56862999999999997</v>
      </c>
      <c r="K22" s="105"/>
      <c r="L22" s="56">
        <v>816</v>
      </c>
      <c r="M22" s="47"/>
      <c r="N22" s="56">
        <v>972</v>
      </c>
      <c r="O22" s="47"/>
      <c r="P22" s="57">
        <f t="shared" si="7"/>
        <v>0.83950999999999998</v>
      </c>
      <c r="Q22" s="105"/>
      <c r="R22" s="56">
        <v>1030</v>
      </c>
      <c r="T22" s="57">
        <f t="shared" si="2"/>
        <v>0.79222999999999999</v>
      </c>
      <c r="U22" s="105"/>
      <c r="V22" s="56">
        <v>1330.16</v>
      </c>
      <c r="X22" s="57">
        <f t="shared" si="3"/>
        <v>0.61346000000000001</v>
      </c>
    </row>
    <row r="23" spans="1:24" ht="16" thickBot="1" x14ac:dyDescent="0.25">
      <c r="A23" s="47"/>
      <c r="B23" s="47"/>
      <c r="C23" s="47"/>
      <c r="D23" s="47" t="s">
        <v>121</v>
      </c>
      <c r="E23" s="47"/>
      <c r="F23" s="58">
        <f>ROUND(SUM(F16:F22),5)</f>
        <v>6333</v>
      </c>
      <c r="G23" s="47"/>
      <c r="H23" s="58">
        <f>ROUND(SUM(H16:H22),5)</f>
        <v>6459</v>
      </c>
      <c r="I23" s="47"/>
      <c r="J23" s="59">
        <f t="shared" si="6"/>
        <v>0.98048999999999997</v>
      </c>
      <c r="K23" s="105"/>
      <c r="L23" s="58">
        <f>ROUND(SUM(L16:L22),5)</f>
        <v>113551</v>
      </c>
      <c r="M23" s="47"/>
      <c r="N23" s="58">
        <f>ROUND(SUM(N16:N22),5)</f>
        <v>113075</v>
      </c>
      <c r="O23" s="47"/>
      <c r="P23" s="59">
        <f t="shared" si="7"/>
        <v>1.00421</v>
      </c>
      <c r="Q23" s="105"/>
      <c r="R23" s="58">
        <f>ROUND(SUM(R16:R22),5)</f>
        <v>119230</v>
      </c>
      <c r="T23" s="59">
        <f t="shared" si="2"/>
        <v>0.95237000000000005</v>
      </c>
      <c r="U23" s="105"/>
      <c r="V23" s="58">
        <f>ROUND(SUM(V16:V22),5)</f>
        <v>112327.35</v>
      </c>
      <c r="X23" s="59">
        <f t="shared" si="3"/>
        <v>1.0108900000000001</v>
      </c>
    </row>
    <row r="24" spans="1:24" x14ac:dyDescent="0.2">
      <c r="A24" s="47"/>
      <c r="B24" s="47"/>
      <c r="C24" s="47" t="s">
        <v>122</v>
      </c>
      <c r="D24" s="47"/>
      <c r="E24" s="47"/>
      <c r="F24" s="52">
        <f>ROUND(F15-F23,5)</f>
        <v>18848</v>
      </c>
      <c r="G24" s="47"/>
      <c r="H24" s="52">
        <f>ROUND(H15-H23,5)</f>
        <v>38841</v>
      </c>
      <c r="I24" s="47"/>
      <c r="J24" s="53">
        <f t="shared" si="6"/>
        <v>0.48526000000000002</v>
      </c>
      <c r="K24" s="105"/>
      <c r="L24" s="52">
        <f>ROUND(L15-L23,5)</f>
        <v>989312</v>
      </c>
      <c r="M24" s="47"/>
      <c r="N24" s="52">
        <f>ROUND(N15-N23,5)</f>
        <v>819182</v>
      </c>
      <c r="O24" s="47"/>
      <c r="P24" s="53">
        <f t="shared" si="7"/>
        <v>1.2076800000000001</v>
      </c>
      <c r="Q24" s="105"/>
      <c r="R24" s="52">
        <f>ROUND(R15-R23,5)</f>
        <v>869143</v>
      </c>
      <c r="T24" s="53">
        <f t="shared" si="2"/>
        <v>1.13826</v>
      </c>
      <c r="U24" s="105"/>
      <c r="V24" s="52">
        <f>ROUND(V15-V23,5)</f>
        <v>690869.82</v>
      </c>
      <c r="X24" s="53">
        <f t="shared" si="3"/>
        <v>1.43198</v>
      </c>
    </row>
    <row r="25" spans="1:24" x14ac:dyDescent="0.2">
      <c r="A25" s="47"/>
      <c r="B25" s="47"/>
      <c r="C25" s="47"/>
      <c r="D25" s="47" t="s">
        <v>123</v>
      </c>
      <c r="E25" s="47"/>
      <c r="F25" s="52"/>
      <c r="G25" s="47"/>
      <c r="H25" s="52"/>
      <c r="I25" s="47"/>
      <c r="J25" s="53"/>
      <c r="K25" s="105"/>
      <c r="L25" s="52"/>
      <c r="M25" s="47"/>
      <c r="N25" s="52"/>
      <c r="O25" s="47"/>
      <c r="P25" s="53"/>
      <c r="Q25" s="105"/>
      <c r="R25" s="52"/>
      <c r="T25" s="53"/>
      <c r="U25" s="105"/>
      <c r="V25" s="52"/>
      <c r="X25" s="53"/>
    </row>
    <row r="26" spans="1:24" x14ac:dyDescent="0.2">
      <c r="A26" s="47"/>
      <c r="B26" s="47"/>
      <c r="C26" s="47"/>
      <c r="D26" s="47"/>
      <c r="E26" s="47" t="s">
        <v>124</v>
      </c>
      <c r="F26" s="52">
        <v>40458</v>
      </c>
      <c r="G26" s="47"/>
      <c r="H26" s="52">
        <v>39265</v>
      </c>
      <c r="I26" s="47"/>
      <c r="J26" s="53">
        <f t="shared" ref="J26:J35" si="8">ROUND(IF(H26=0, IF(F26=0, 0, 1), F26/H26),5)</f>
        <v>1.0303800000000001</v>
      </c>
      <c r="K26" s="105"/>
      <c r="L26" s="52">
        <v>464031</v>
      </c>
      <c r="M26" s="47"/>
      <c r="N26" s="52">
        <v>469135</v>
      </c>
      <c r="O26" s="47"/>
      <c r="P26" s="53">
        <f t="shared" ref="P26:P35" si="9">ROUND(IF(N26=0, IF(L26=0, 0, 1), L26/N26),5)</f>
        <v>0.98912</v>
      </c>
      <c r="Q26" s="105"/>
      <c r="R26" s="52">
        <v>510292</v>
      </c>
      <c r="T26" s="53">
        <f t="shared" si="2"/>
        <v>0.90934000000000004</v>
      </c>
      <c r="U26" s="105"/>
      <c r="V26" s="52">
        <v>427207.44</v>
      </c>
      <c r="X26" s="53">
        <f t="shared" si="3"/>
        <v>1.0862000000000001</v>
      </c>
    </row>
    <row r="27" spans="1:24" x14ac:dyDescent="0.2">
      <c r="A27" s="47"/>
      <c r="B27" s="47"/>
      <c r="C27" s="47"/>
      <c r="D27" s="47"/>
      <c r="E27" s="47" t="s">
        <v>131</v>
      </c>
      <c r="F27" s="52">
        <v>2475</v>
      </c>
      <c r="G27" s="47"/>
      <c r="H27" s="52">
        <v>1616</v>
      </c>
      <c r="I27" s="47"/>
      <c r="J27" s="53">
        <f t="shared" si="8"/>
        <v>1.53156</v>
      </c>
      <c r="K27" s="105"/>
      <c r="L27" s="52">
        <v>42171</v>
      </c>
      <c r="M27" s="47"/>
      <c r="N27" s="52">
        <v>37943</v>
      </c>
      <c r="O27" s="47"/>
      <c r="P27" s="53">
        <f t="shared" si="9"/>
        <v>1.1114299999999999</v>
      </c>
      <c r="Q27" s="105"/>
      <c r="R27" s="52">
        <v>42227</v>
      </c>
      <c r="T27" s="53">
        <f t="shared" si="2"/>
        <v>0.99866999999999995</v>
      </c>
      <c r="U27" s="105"/>
      <c r="V27" s="52">
        <v>96825.51</v>
      </c>
      <c r="X27" s="53">
        <f t="shared" si="3"/>
        <v>0.43553999999999998</v>
      </c>
    </row>
    <row r="28" spans="1:24" x14ac:dyDescent="0.2">
      <c r="A28" s="47"/>
      <c r="B28" s="47"/>
      <c r="C28" s="47"/>
      <c r="D28" s="47"/>
      <c r="E28" s="47" t="s">
        <v>139</v>
      </c>
      <c r="F28" s="52">
        <v>6022</v>
      </c>
      <c r="G28" s="47"/>
      <c r="H28" s="52">
        <v>6259</v>
      </c>
      <c r="I28" s="47"/>
      <c r="J28" s="53">
        <f t="shared" si="8"/>
        <v>0.96213000000000004</v>
      </c>
      <c r="K28" s="105"/>
      <c r="L28" s="52">
        <v>103404</v>
      </c>
      <c r="M28" s="47"/>
      <c r="N28" s="52">
        <v>99000</v>
      </c>
      <c r="O28" s="47"/>
      <c r="P28" s="53">
        <f t="shared" si="9"/>
        <v>1.0444800000000001</v>
      </c>
      <c r="Q28" s="105"/>
      <c r="R28" s="52">
        <v>103030</v>
      </c>
      <c r="T28" s="53">
        <f t="shared" si="2"/>
        <v>1.00363</v>
      </c>
      <c r="U28" s="105"/>
      <c r="V28" s="52">
        <v>85402.69</v>
      </c>
      <c r="X28" s="53">
        <f t="shared" si="3"/>
        <v>1.21078</v>
      </c>
    </row>
    <row r="29" spans="1:24" x14ac:dyDescent="0.2">
      <c r="A29" s="47"/>
      <c r="B29" s="47"/>
      <c r="C29" s="47"/>
      <c r="D29" s="47"/>
      <c r="E29" s="47" t="s">
        <v>147</v>
      </c>
      <c r="F29" s="52">
        <v>12340</v>
      </c>
      <c r="G29" s="47"/>
      <c r="H29" s="52">
        <v>9555</v>
      </c>
      <c r="I29" s="47"/>
      <c r="J29" s="53">
        <f t="shared" si="8"/>
        <v>1.2914699999999999</v>
      </c>
      <c r="K29" s="105"/>
      <c r="L29" s="52">
        <v>110922</v>
      </c>
      <c r="M29" s="47"/>
      <c r="N29" s="52">
        <v>107364</v>
      </c>
      <c r="O29" s="47"/>
      <c r="P29" s="53">
        <f t="shared" si="9"/>
        <v>1.0331399999999999</v>
      </c>
      <c r="Q29" s="105"/>
      <c r="R29" s="52">
        <v>118227</v>
      </c>
      <c r="T29" s="53">
        <f t="shared" si="2"/>
        <v>0.93820999999999999</v>
      </c>
      <c r="U29" s="105"/>
      <c r="V29" s="52">
        <v>113930.31</v>
      </c>
      <c r="X29" s="53">
        <f t="shared" si="3"/>
        <v>0.97360000000000002</v>
      </c>
    </row>
    <row r="30" spans="1:24" x14ac:dyDescent="0.2">
      <c r="A30" s="47"/>
      <c r="B30" s="47"/>
      <c r="C30" s="47"/>
      <c r="D30" s="47"/>
      <c r="E30" s="47" t="s">
        <v>160</v>
      </c>
      <c r="F30" s="52">
        <v>392</v>
      </c>
      <c r="G30" s="47"/>
      <c r="H30" s="52">
        <v>2809</v>
      </c>
      <c r="I30" s="47"/>
      <c r="J30" s="53">
        <f t="shared" si="8"/>
        <v>0.13955000000000001</v>
      </c>
      <c r="K30" s="105"/>
      <c r="L30" s="52">
        <v>23024</v>
      </c>
      <c r="M30" s="47"/>
      <c r="N30" s="52">
        <v>20335</v>
      </c>
      <c r="O30" s="47"/>
      <c r="P30" s="53">
        <f t="shared" si="9"/>
        <v>1.1322399999999999</v>
      </c>
      <c r="Q30" s="105"/>
      <c r="R30" s="52">
        <v>23247</v>
      </c>
      <c r="T30" s="53">
        <f t="shared" si="2"/>
        <v>0.99041000000000001</v>
      </c>
      <c r="U30" s="105"/>
      <c r="V30" s="52">
        <v>21714.45</v>
      </c>
      <c r="X30" s="53">
        <f t="shared" si="3"/>
        <v>1.0603100000000001</v>
      </c>
    </row>
    <row r="31" spans="1:24" x14ac:dyDescent="0.2">
      <c r="A31" s="47"/>
      <c r="B31" s="47"/>
      <c r="C31" s="47"/>
      <c r="D31" s="47"/>
      <c r="E31" s="47" t="s">
        <v>167</v>
      </c>
      <c r="F31" s="52">
        <v>153</v>
      </c>
      <c r="G31" s="47"/>
      <c r="H31" s="52">
        <v>1489</v>
      </c>
      <c r="I31" s="47"/>
      <c r="J31" s="53">
        <f t="shared" si="8"/>
        <v>0.10274999999999999</v>
      </c>
      <c r="K31" s="105"/>
      <c r="L31" s="52">
        <v>10800</v>
      </c>
      <c r="M31" s="47"/>
      <c r="N31" s="52">
        <v>23084</v>
      </c>
      <c r="O31" s="47"/>
      <c r="P31" s="53">
        <f t="shared" si="9"/>
        <v>0.46786</v>
      </c>
      <c r="Q31" s="105"/>
      <c r="R31" s="52">
        <v>24560</v>
      </c>
      <c r="T31" s="53">
        <f t="shared" si="2"/>
        <v>0.43974000000000002</v>
      </c>
      <c r="U31" s="105"/>
      <c r="V31" s="52">
        <v>8813.1200000000008</v>
      </c>
      <c r="X31" s="53">
        <f t="shared" si="3"/>
        <v>1.2254499999999999</v>
      </c>
    </row>
    <row r="32" spans="1:24" x14ac:dyDescent="0.2">
      <c r="A32" s="47"/>
      <c r="B32" s="47"/>
      <c r="C32" s="47"/>
      <c r="D32" s="47"/>
      <c r="E32" s="47" t="s">
        <v>172</v>
      </c>
      <c r="F32" s="52">
        <v>2741</v>
      </c>
      <c r="G32" s="47"/>
      <c r="H32" s="52">
        <v>1801</v>
      </c>
      <c r="I32" s="47"/>
      <c r="J32" s="53">
        <f t="shared" si="8"/>
        <v>1.52193</v>
      </c>
      <c r="K32" s="105"/>
      <c r="L32" s="52">
        <v>27823</v>
      </c>
      <c r="M32" s="47"/>
      <c r="N32" s="52">
        <v>30309</v>
      </c>
      <c r="O32" s="47"/>
      <c r="P32" s="53">
        <f t="shared" si="9"/>
        <v>0.91798000000000002</v>
      </c>
      <c r="Q32" s="105"/>
      <c r="R32" s="52">
        <v>32640</v>
      </c>
      <c r="T32" s="53">
        <f t="shared" si="2"/>
        <v>0.85241999999999996</v>
      </c>
      <c r="U32" s="105"/>
      <c r="V32" s="52">
        <v>27572.76</v>
      </c>
      <c r="X32" s="53">
        <f t="shared" si="3"/>
        <v>1.00908</v>
      </c>
    </row>
    <row r="33" spans="1:24" ht="16" thickBot="1" x14ac:dyDescent="0.25">
      <c r="A33" s="47"/>
      <c r="B33" s="47"/>
      <c r="C33" s="47"/>
      <c r="D33" s="47"/>
      <c r="E33" s="47" t="s">
        <v>180</v>
      </c>
      <c r="F33" s="56">
        <v>1176</v>
      </c>
      <c r="G33" s="47"/>
      <c r="H33" s="56">
        <v>1275</v>
      </c>
      <c r="I33" s="47"/>
      <c r="J33" s="57">
        <f t="shared" si="8"/>
        <v>0.92235</v>
      </c>
      <c r="K33" s="105"/>
      <c r="L33" s="56">
        <v>14730</v>
      </c>
      <c r="M33" s="47"/>
      <c r="N33" s="56">
        <v>13640</v>
      </c>
      <c r="O33" s="47"/>
      <c r="P33" s="57">
        <f t="shared" si="9"/>
        <v>1.0799099999999999</v>
      </c>
      <c r="Q33" s="105"/>
      <c r="R33" s="56">
        <v>14920</v>
      </c>
      <c r="T33" s="57">
        <f t="shared" si="2"/>
        <v>0.98726999999999998</v>
      </c>
      <c r="U33" s="105"/>
      <c r="V33" s="56">
        <v>15813.25</v>
      </c>
      <c r="X33" s="57">
        <f t="shared" si="3"/>
        <v>0.93149999999999999</v>
      </c>
    </row>
    <row r="34" spans="1:24" ht="16" thickBot="1" x14ac:dyDescent="0.25">
      <c r="A34" s="47"/>
      <c r="B34" s="47"/>
      <c r="C34" s="47"/>
      <c r="D34" s="47" t="s">
        <v>184</v>
      </c>
      <c r="E34" s="47"/>
      <c r="F34" s="58">
        <f>ROUND(SUM(F25:F33),5)</f>
        <v>65757</v>
      </c>
      <c r="G34" s="47"/>
      <c r="H34" s="58">
        <f>ROUND(SUM(H25:H33),5)</f>
        <v>64069</v>
      </c>
      <c r="I34" s="47"/>
      <c r="J34" s="59">
        <f t="shared" si="8"/>
        <v>1.0263500000000001</v>
      </c>
      <c r="K34" s="105"/>
      <c r="L34" s="58">
        <f>ROUND(SUM(L25:L33),5)</f>
        <v>796905</v>
      </c>
      <c r="M34" s="47"/>
      <c r="N34" s="58">
        <f>ROUND(SUM(N25:N33),5)</f>
        <v>800810</v>
      </c>
      <c r="O34" s="47"/>
      <c r="P34" s="59">
        <f t="shared" si="9"/>
        <v>0.99512</v>
      </c>
      <c r="Q34" s="105"/>
      <c r="R34" s="58">
        <f>ROUND(SUM(R25:R33),5)</f>
        <v>869143</v>
      </c>
      <c r="T34" s="59">
        <f t="shared" si="2"/>
        <v>0.91688999999999998</v>
      </c>
      <c r="U34" s="105"/>
      <c r="V34" s="58">
        <f>ROUND(SUM(V25:V33),5)</f>
        <v>797279.53</v>
      </c>
      <c r="X34" s="59">
        <f t="shared" si="3"/>
        <v>0.99953000000000003</v>
      </c>
    </row>
    <row r="35" spans="1:24" x14ac:dyDescent="0.2">
      <c r="A35" s="47"/>
      <c r="B35" s="47" t="s">
        <v>185</v>
      </c>
      <c r="C35" s="47"/>
      <c r="D35" s="47"/>
      <c r="E35" s="47"/>
      <c r="F35" s="52">
        <f>ROUND(F3+F24-F34,5)</f>
        <v>-46909</v>
      </c>
      <c r="G35" s="47"/>
      <c r="H35" s="52">
        <f>ROUND(H3+H24-H34,5)</f>
        <v>-25228</v>
      </c>
      <c r="I35" s="47"/>
      <c r="J35" s="53">
        <f t="shared" si="8"/>
        <v>1.8593999999999999</v>
      </c>
      <c r="K35" s="105"/>
      <c r="L35" s="52">
        <f>ROUND(L3+L24-L34,5)</f>
        <v>192407</v>
      </c>
      <c r="M35" s="47"/>
      <c r="N35" s="52">
        <f>ROUND(N3+N24-N34,5)</f>
        <v>18372</v>
      </c>
      <c r="O35" s="47"/>
      <c r="P35" s="53">
        <f t="shared" si="9"/>
        <v>10.47284</v>
      </c>
      <c r="Q35" s="105"/>
      <c r="R35" s="52">
        <f>ROUND(R3+R24-R34,5)</f>
        <v>0</v>
      </c>
      <c r="T35" s="53">
        <f t="shared" si="2"/>
        <v>1</v>
      </c>
      <c r="U35" s="105"/>
      <c r="V35" s="52">
        <f>ROUND(V3+V24-V34,5)</f>
        <v>-106409.71</v>
      </c>
      <c r="X35" s="53">
        <f t="shared" si="3"/>
        <v>-1.8081700000000001</v>
      </c>
    </row>
    <row r="36" spans="1:24" x14ac:dyDescent="0.2">
      <c r="A36" s="47"/>
      <c r="B36" s="47" t="s">
        <v>186</v>
      </c>
      <c r="C36" s="47"/>
      <c r="D36" s="47"/>
      <c r="E36" s="47"/>
      <c r="F36" s="52"/>
      <c r="G36" s="47"/>
      <c r="H36" s="52"/>
      <c r="I36" s="47"/>
      <c r="J36" s="53"/>
      <c r="K36" s="105"/>
      <c r="L36" s="52"/>
      <c r="M36" s="47"/>
      <c r="N36" s="52"/>
      <c r="O36" s="47"/>
      <c r="P36" s="53"/>
      <c r="Q36" s="105"/>
      <c r="R36" s="52"/>
      <c r="T36" s="53"/>
      <c r="U36" s="105"/>
      <c r="V36" s="52"/>
      <c r="X36" s="53"/>
    </row>
    <row r="37" spans="1:24" x14ac:dyDescent="0.2">
      <c r="A37" s="47"/>
      <c r="B37" s="47"/>
      <c r="C37" s="47" t="s">
        <v>187</v>
      </c>
      <c r="D37" s="47"/>
      <c r="E37" s="47"/>
      <c r="F37" s="52"/>
      <c r="G37" s="47"/>
      <c r="H37" s="52"/>
      <c r="I37" s="47"/>
      <c r="J37" s="53"/>
      <c r="K37" s="105"/>
      <c r="L37" s="52"/>
      <c r="M37" s="47"/>
      <c r="N37" s="52"/>
      <c r="O37" s="47"/>
      <c r="P37" s="53"/>
      <c r="Q37" s="105"/>
      <c r="R37" s="52"/>
      <c r="T37" s="53"/>
      <c r="U37" s="105"/>
      <c r="V37" s="52"/>
      <c r="X37" s="53"/>
    </row>
    <row r="38" spans="1:24" x14ac:dyDescent="0.2">
      <c r="A38" s="47"/>
      <c r="B38" s="47"/>
      <c r="C38" s="47"/>
      <c r="D38" s="47" t="s">
        <v>188</v>
      </c>
      <c r="E38" s="47"/>
      <c r="F38" s="52">
        <v>5</v>
      </c>
      <c r="G38" s="47"/>
      <c r="H38" s="52">
        <v>0</v>
      </c>
      <c r="I38" s="47"/>
      <c r="J38" s="53">
        <f>ROUND(IF(H38=0, IF(F38=0, 0, 1), F38/H38),5)</f>
        <v>1</v>
      </c>
      <c r="K38" s="105"/>
      <c r="L38" s="52">
        <v>20</v>
      </c>
      <c r="M38" s="47"/>
      <c r="N38" s="52">
        <v>0</v>
      </c>
      <c r="O38" s="47"/>
      <c r="P38" s="53">
        <f>ROUND(IF(N38=0, IF(L38=0, 0, 1), L38/N38),5)</f>
        <v>1</v>
      </c>
      <c r="Q38" s="105"/>
      <c r="R38" s="52">
        <v>0</v>
      </c>
      <c r="T38" s="53">
        <f t="shared" si="2"/>
        <v>1</v>
      </c>
      <c r="U38" s="105"/>
      <c r="V38" s="52">
        <v>10.02</v>
      </c>
      <c r="X38" s="53">
        <f t="shared" si="3"/>
        <v>1.9960100000000001</v>
      </c>
    </row>
    <row r="39" spans="1:24" ht="16" thickBot="1" x14ac:dyDescent="0.25">
      <c r="A39" s="47"/>
      <c r="B39" s="47"/>
      <c r="C39" s="47"/>
      <c r="D39" s="47" t="s">
        <v>189</v>
      </c>
      <c r="E39" s="47"/>
      <c r="F39" s="56">
        <v>368</v>
      </c>
      <c r="G39" s="47"/>
      <c r="H39" s="56">
        <v>0</v>
      </c>
      <c r="I39" s="47"/>
      <c r="J39" s="57">
        <f>ROUND(IF(H39=0, IF(F39=0, 0, 1), F39/H39),5)</f>
        <v>1</v>
      </c>
      <c r="K39" s="105"/>
      <c r="L39" s="56">
        <v>191</v>
      </c>
      <c r="M39" s="47"/>
      <c r="N39" s="56">
        <v>0</v>
      </c>
      <c r="O39" s="47"/>
      <c r="P39" s="57">
        <f>ROUND(IF(N39=0, IF(L39=0, 0, 1), L39/N39),5)</f>
        <v>1</v>
      </c>
      <c r="Q39" s="105"/>
      <c r="R39" s="56">
        <v>0</v>
      </c>
      <c r="T39" s="57">
        <f t="shared" si="2"/>
        <v>1</v>
      </c>
      <c r="U39" s="105"/>
      <c r="V39" s="56">
        <v>6200.51</v>
      </c>
      <c r="X39" s="57">
        <f t="shared" si="3"/>
        <v>3.0800000000000001E-2</v>
      </c>
    </row>
    <row r="40" spans="1:24" ht="16" thickBot="1" x14ac:dyDescent="0.25">
      <c r="A40" s="47"/>
      <c r="B40" s="47"/>
      <c r="C40" s="47" t="s">
        <v>190</v>
      </c>
      <c r="D40" s="47"/>
      <c r="E40" s="47"/>
      <c r="F40" s="60">
        <f>ROUND(SUM(F37:F39),5)</f>
        <v>373</v>
      </c>
      <c r="G40" s="47"/>
      <c r="H40" s="60">
        <f>ROUND(SUM(H37:H39),5)</f>
        <v>0</v>
      </c>
      <c r="I40" s="47"/>
      <c r="J40" s="61">
        <f>ROUND(IF(H40=0, IF(F40=0, 0, 1), F40/H40),5)</f>
        <v>1</v>
      </c>
      <c r="K40" s="105"/>
      <c r="L40" s="60">
        <f>ROUND(SUM(L37:L39),5)</f>
        <v>211</v>
      </c>
      <c r="M40" s="47"/>
      <c r="N40" s="60">
        <f>ROUND(SUM(N37:N39),5)</f>
        <v>0</v>
      </c>
      <c r="O40" s="47"/>
      <c r="P40" s="61">
        <f>ROUND(IF(N40=0, IF(L40=0, 0, 1), L40/N40),5)</f>
        <v>1</v>
      </c>
      <c r="Q40" s="105"/>
      <c r="R40" s="60">
        <f>ROUND(SUM(R37:R39),5)</f>
        <v>0</v>
      </c>
      <c r="T40" s="61">
        <f t="shared" si="2"/>
        <v>1</v>
      </c>
      <c r="U40" s="105"/>
      <c r="V40" s="60">
        <f>ROUND(SUM(V37:V39),5)</f>
        <v>6210.53</v>
      </c>
      <c r="X40" s="61">
        <f t="shared" si="3"/>
        <v>3.397E-2</v>
      </c>
    </row>
    <row r="41" spans="1:24" ht="16" thickBot="1" x14ac:dyDescent="0.25">
      <c r="A41" s="47"/>
      <c r="B41" s="47" t="s">
        <v>191</v>
      </c>
      <c r="C41" s="47"/>
      <c r="D41" s="47"/>
      <c r="E41" s="47"/>
      <c r="F41" s="60">
        <f>ROUND(F36+F40,5)</f>
        <v>373</v>
      </c>
      <c r="G41" s="47"/>
      <c r="H41" s="60">
        <f>ROUND(H36+H40,5)</f>
        <v>0</v>
      </c>
      <c r="I41" s="47"/>
      <c r="J41" s="61">
        <f>ROUND(IF(H41=0, IF(F41=0, 0, 1), F41/H41),5)</f>
        <v>1</v>
      </c>
      <c r="K41" s="105"/>
      <c r="L41" s="60">
        <f>ROUND(L36+L40,5)</f>
        <v>211</v>
      </c>
      <c r="M41" s="47"/>
      <c r="N41" s="60">
        <f>ROUND(N36+N40,5)</f>
        <v>0</v>
      </c>
      <c r="O41" s="47"/>
      <c r="P41" s="61">
        <f>ROUND(IF(N41=0, IF(L41=0, 0, 1), L41/N41),5)</f>
        <v>1</v>
      </c>
      <c r="Q41" s="105"/>
      <c r="R41" s="60">
        <f>ROUND(R36+R40,5)</f>
        <v>0</v>
      </c>
      <c r="T41" s="61">
        <f t="shared" si="2"/>
        <v>1</v>
      </c>
      <c r="U41" s="105"/>
      <c r="V41" s="60">
        <f>ROUND(V36+V40,5)</f>
        <v>6210.53</v>
      </c>
      <c r="X41" s="61">
        <f t="shared" si="3"/>
        <v>3.397E-2</v>
      </c>
    </row>
    <row r="42" spans="1:24" s="64" customFormat="1" ht="14" thickBot="1" x14ac:dyDescent="0.2">
      <c r="A42" s="47" t="s">
        <v>192</v>
      </c>
      <c r="B42" s="47"/>
      <c r="C42" s="47"/>
      <c r="D42" s="47"/>
      <c r="E42" s="47"/>
      <c r="F42" s="62">
        <f>ROUND(F35+F41,5)</f>
        <v>-46536</v>
      </c>
      <c r="G42" s="47"/>
      <c r="H42" s="62">
        <f>ROUND(H35+H41,5)</f>
        <v>-25228</v>
      </c>
      <c r="I42" s="47"/>
      <c r="J42" s="63">
        <f>ROUND(IF(H42=0, IF(F42=0, 0, 1), F42/H42),5)</f>
        <v>1.8446199999999999</v>
      </c>
      <c r="K42" s="105"/>
      <c r="L42" s="62">
        <f>ROUND(L35+L41,5)</f>
        <v>192618</v>
      </c>
      <c r="M42" s="47"/>
      <c r="N42" s="62">
        <f>ROUND(N35+N41,5)</f>
        <v>18372</v>
      </c>
      <c r="O42" s="47"/>
      <c r="P42" s="63">
        <f>ROUND(IF(N42=0, IF(L42=0, 0, 1), L42/N42),5)</f>
        <v>10.48432</v>
      </c>
      <c r="Q42" s="105"/>
      <c r="R42" s="62">
        <f>ROUND(R35+R41,5)</f>
        <v>0</v>
      </c>
      <c r="T42" s="63">
        <f t="shared" si="2"/>
        <v>1</v>
      </c>
      <c r="U42" s="105"/>
      <c r="V42" s="62">
        <f>ROUND(V35+V41,5)</f>
        <v>-100199.18</v>
      </c>
      <c r="X42" s="63">
        <f t="shared" si="3"/>
        <v>-1.92235</v>
      </c>
    </row>
    <row r="43" spans="1:24" ht="16" thickTop="1" x14ac:dyDescent="0.2">
      <c r="K43" s="83"/>
      <c r="P43" s="82"/>
      <c r="Q43" s="82"/>
      <c r="R43" s="82"/>
      <c r="S43" s="113"/>
      <c r="T43" s="113"/>
      <c r="U43" s="82"/>
      <c r="V43" s="113"/>
    </row>
    <row r="44" spans="1:24" x14ac:dyDescent="0.2">
      <c r="A44" s="81" t="s">
        <v>203</v>
      </c>
      <c r="B44" s="81"/>
      <c r="C44" s="81"/>
      <c r="D44" s="81"/>
      <c r="E44" s="81"/>
      <c r="F44" s="82"/>
      <c r="G44" s="82"/>
      <c r="H44" s="82"/>
      <c r="I44" s="82"/>
      <c r="J44" s="82"/>
      <c r="K44" s="83"/>
      <c r="L44" s="82"/>
      <c r="M44" s="82"/>
      <c r="N44" s="82"/>
      <c r="O44" s="82"/>
      <c r="P44" s="82"/>
      <c r="Q44" s="82"/>
      <c r="R44" s="82"/>
      <c r="S44" s="113"/>
      <c r="T44" s="113"/>
      <c r="U44" s="82"/>
      <c r="V44" s="113"/>
    </row>
    <row r="45" spans="1:24" x14ac:dyDescent="0.2">
      <c r="A45" s="84" t="s">
        <v>204</v>
      </c>
      <c r="B45" s="81"/>
      <c r="C45" s="81"/>
      <c r="D45" s="81"/>
      <c r="E45" s="81"/>
      <c r="F45" s="85">
        <f>+F6</f>
        <v>0</v>
      </c>
      <c r="G45" s="82"/>
      <c r="H45" s="85">
        <f>+H6</f>
        <v>0</v>
      </c>
      <c r="I45" s="82"/>
      <c r="J45" s="86"/>
      <c r="K45" s="83"/>
      <c r="L45" s="85">
        <f>+L6</f>
        <v>135950</v>
      </c>
      <c r="M45" s="82"/>
      <c r="N45" s="85">
        <f>+N6</f>
        <v>15000</v>
      </c>
      <c r="O45" s="82"/>
      <c r="P45" s="114"/>
      <c r="Q45" s="82"/>
      <c r="R45" s="82"/>
      <c r="S45" s="113"/>
      <c r="T45" s="113"/>
      <c r="U45" s="82"/>
      <c r="V45" s="113"/>
    </row>
    <row r="46" spans="1:24" ht="16" thickBot="1" x14ac:dyDescent="0.25">
      <c r="A46" s="81"/>
      <c r="B46" s="81"/>
      <c r="C46" s="81"/>
      <c r="D46" s="81"/>
      <c r="E46" s="81"/>
      <c r="F46" s="87">
        <f>+F42-F45</f>
        <v>-46536</v>
      </c>
      <c r="G46" s="82"/>
      <c r="H46" s="87">
        <f>+H42-H45</f>
        <v>-25228</v>
      </c>
      <c r="I46" s="82"/>
      <c r="J46" s="86"/>
      <c r="K46" s="83"/>
      <c r="L46" s="87">
        <f>+L42-L45</f>
        <v>56668</v>
      </c>
      <c r="M46" s="82"/>
      <c r="N46" s="87">
        <f>+N42-N45</f>
        <v>3372</v>
      </c>
      <c r="O46" s="82"/>
      <c r="P46" s="114"/>
      <c r="Q46" s="82"/>
      <c r="R46" s="82"/>
      <c r="S46" s="113"/>
      <c r="T46" s="113"/>
      <c r="U46" s="82"/>
      <c r="V46" s="113"/>
    </row>
    <row r="47" spans="1:24" ht="16" thickTop="1" x14ac:dyDescent="0.2">
      <c r="P47" s="82"/>
      <c r="Q47" s="82"/>
      <c r="R47" s="82"/>
      <c r="S47" s="113"/>
      <c r="T47" s="113"/>
      <c r="U47" s="113"/>
      <c r="V47" s="113"/>
    </row>
    <row r="48" spans="1:24" x14ac:dyDescent="0.2">
      <c r="F48" s="79"/>
      <c r="H48" s="79"/>
      <c r="L48" s="79"/>
      <c r="N48" s="79"/>
    </row>
  </sheetData>
  <pageMargins left="0.2" right="0.2" top="0.75" bottom="0.25" header="0.1" footer="0.3"/>
  <pageSetup scale="75" fitToHeight="4" orientation="landscape" r:id="rId1"/>
  <headerFooter>
    <oddHeader>&amp;L&amp;"Arial,Bold"&amp;8 3:26 PM
&amp;"Arial,Regular"&amp;10 03/06/19
&amp;"Arial,Bold"&amp;8 Accrual Basis&amp;C&amp;"Arial,Regular"&amp;14 Textile Center of Minnesota
&amp;"Arial,Regular"&amp;14 Operating Statement of Activities
&amp;"Arial,Regular"&amp;12 February 2019</oddHeader>
    <oddFooter>&amp;R&amp;"Arial,Regular"&amp;10 Page &amp;P of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W176"/>
  <sheetViews>
    <sheetView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V6" sqref="V6"/>
    </sheetView>
  </sheetViews>
  <sheetFormatPr baseColWidth="10" defaultColWidth="8.83203125" defaultRowHeight="15" x14ac:dyDescent="0.2"/>
  <cols>
    <col min="1" max="6" width="3" style="65" customWidth="1"/>
    <col min="7" max="7" width="34" style="65" customWidth="1"/>
    <col min="8" max="8" width="10.6640625" style="66" bestFit="1" customWidth="1"/>
    <col min="9" max="9" width="2" style="66" customWidth="1"/>
    <col min="10" max="10" width="11.33203125" style="66" bestFit="1" customWidth="1"/>
    <col min="11" max="11" width="2" style="66" customWidth="1"/>
    <col min="12" max="12" width="9.1640625" style="66" bestFit="1" customWidth="1"/>
    <col min="13" max="13" width="2" style="66" customWidth="1"/>
    <col min="14" max="14" width="10.5" style="66" bestFit="1" customWidth="1"/>
    <col min="15" max="15" width="2" style="66" customWidth="1"/>
    <col min="16" max="16" width="11" style="66" bestFit="1" customWidth="1"/>
    <col min="17" max="17" width="2" style="66" customWidth="1"/>
    <col min="18" max="18" width="8.83203125" style="66" bestFit="1" customWidth="1"/>
    <col min="19" max="19" width="2" style="66" customWidth="1"/>
    <col min="20" max="20" width="13.33203125" style="66" customWidth="1"/>
    <col min="21" max="21" width="2" customWidth="1"/>
    <col min="22" max="22" width="11" bestFit="1" customWidth="1"/>
    <col min="23" max="23" width="2.33203125" customWidth="1"/>
  </cols>
  <sheetData>
    <row r="1" spans="1:23" ht="16" thickBot="1" x14ac:dyDescent="0.25">
      <c r="A1" s="47"/>
      <c r="B1" s="47"/>
      <c r="C1" s="47"/>
      <c r="D1" s="47"/>
      <c r="E1" s="47"/>
      <c r="F1" s="47"/>
      <c r="G1" s="47"/>
      <c r="H1" s="48"/>
      <c r="I1" s="48"/>
      <c r="J1" s="48"/>
      <c r="K1" s="48"/>
      <c r="L1" s="48"/>
      <c r="M1" s="68"/>
      <c r="N1" s="68"/>
      <c r="O1" s="68"/>
      <c r="P1" s="68"/>
      <c r="Q1" s="68"/>
      <c r="R1" s="68"/>
      <c r="S1" s="68"/>
      <c r="T1" s="68"/>
      <c r="V1" s="67">
        <f>11/12</f>
        <v>0.91666666666666663</v>
      </c>
      <c r="W1" s="68"/>
    </row>
    <row r="2" spans="1:23" s="51" customFormat="1" ht="30" customHeight="1" thickBot="1" x14ac:dyDescent="0.25">
      <c r="A2" s="49"/>
      <c r="B2" s="49"/>
      <c r="C2" s="49"/>
      <c r="D2" s="49"/>
      <c r="E2" s="49"/>
      <c r="F2" s="49"/>
      <c r="G2" s="49"/>
      <c r="H2" s="69" t="s">
        <v>195</v>
      </c>
      <c r="I2" s="70"/>
      <c r="J2" s="71" t="s">
        <v>196</v>
      </c>
      <c r="K2" s="70"/>
      <c r="L2" s="72" t="s">
        <v>197</v>
      </c>
      <c r="M2" s="73"/>
      <c r="N2" s="69" t="s">
        <v>193</v>
      </c>
      <c r="O2" s="70"/>
      <c r="P2" s="71" t="s">
        <v>50</v>
      </c>
      <c r="Q2" s="70"/>
      <c r="R2" s="72" t="s">
        <v>198</v>
      </c>
      <c r="S2" s="73"/>
      <c r="T2" s="69" t="s">
        <v>51</v>
      </c>
      <c r="U2" s="74"/>
      <c r="V2" s="75" t="s">
        <v>194</v>
      </c>
      <c r="W2" s="118"/>
    </row>
    <row r="3" spans="1:23" x14ac:dyDescent="0.2">
      <c r="A3" s="47"/>
      <c r="B3" s="47" t="s">
        <v>52</v>
      </c>
      <c r="C3" s="47"/>
      <c r="D3" s="47"/>
      <c r="E3" s="47"/>
      <c r="F3" s="47"/>
      <c r="G3" s="47"/>
      <c r="H3" s="52"/>
      <c r="I3" s="47"/>
      <c r="J3" s="52"/>
      <c r="K3" s="47"/>
      <c r="L3" s="53"/>
      <c r="M3" s="105"/>
      <c r="N3" s="52"/>
      <c r="O3" s="47"/>
      <c r="P3" s="52"/>
      <c r="Q3" s="47"/>
      <c r="R3" s="53"/>
      <c r="S3" s="105"/>
      <c r="T3" s="52"/>
      <c r="W3" s="113"/>
    </row>
    <row r="4" spans="1:23" x14ac:dyDescent="0.2">
      <c r="A4" s="47"/>
      <c r="B4" s="47"/>
      <c r="C4" s="47"/>
      <c r="D4" s="47" t="s">
        <v>53</v>
      </c>
      <c r="E4" s="47"/>
      <c r="F4" s="47"/>
      <c r="G4" s="47"/>
      <c r="H4" s="52"/>
      <c r="I4" s="47"/>
      <c r="J4" s="52"/>
      <c r="K4" s="47"/>
      <c r="L4" s="53"/>
      <c r="M4" s="105"/>
      <c r="N4" s="52"/>
      <c r="O4" s="47"/>
      <c r="P4" s="52"/>
      <c r="Q4" s="47"/>
      <c r="R4" s="53"/>
      <c r="S4" s="105"/>
      <c r="T4" s="52"/>
    </row>
    <row r="5" spans="1:23" x14ac:dyDescent="0.2">
      <c r="A5" s="47"/>
      <c r="B5" s="47"/>
      <c r="C5" s="47"/>
      <c r="D5" s="47"/>
      <c r="E5" s="47" t="s">
        <v>54</v>
      </c>
      <c r="F5" s="47"/>
      <c r="G5" s="47"/>
      <c r="H5" s="52"/>
      <c r="I5" s="47"/>
      <c r="J5" s="52"/>
      <c r="K5" s="47"/>
      <c r="L5" s="53"/>
      <c r="M5" s="105"/>
      <c r="N5" s="52"/>
      <c r="O5" s="47"/>
      <c r="P5" s="52"/>
      <c r="Q5" s="47"/>
      <c r="R5" s="53"/>
      <c r="S5" s="105"/>
      <c r="T5" s="52"/>
    </row>
    <row r="6" spans="1:23" x14ac:dyDescent="0.2">
      <c r="A6" s="47"/>
      <c r="B6" s="47"/>
      <c r="C6" s="47"/>
      <c r="D6" s="47"/>
      <c r="E6" s="47"/>
      <c r="F6" s="47" t="s">
        <v>55</v>
      </c>
      <c r="G6" s="47"/>
      <c r="H6" s="52">
        <v>24</v>
      </c>
      <c r="I6" s="47"/>
      <c r="J6" s="52">
        <v>0</v>
      </c>
      <c r="K6" s="47"/>
      <c r="L6" s="53">
        <f t="shared" ref="L6:L11" si="0">ROUND(IF(J6=0, IF(H6=0, 0, 1), H6/J6),5)</f>
        <v>1</v>
      </c>
      <c r="M6" s="105"/>
      <c r="N6" s="52">
        <v>1448</v>
      </c>
      <c r="O6" s="47"/>
      <c r="P6" s="52">
        <v>0</v>
      </c>
      <c r="Q6" s="47"/>
      <c r="R6" s="53">
        <f t="shared" ref="R6:R11" si="1">ROUND(IF(P6=0, IF(N6=0, 0, 1), N6/P6),5)</f>
        <v>1</v>
      </c>
      <c r="S6" s="105"/>
      <c r="T6" s="52">
        <v>0</v>
      </c>
      <c r="V6" s="53">
        <f>ROUND(IF(T6=0, IF(N6=0, 0, 1), N6/T6),5)</f>
        <v>1</v>
      </c>
    </row>
    <row r="7" spans="1:23" x14ac:dyDescent="0.2">
      <c r="A7" s="47"/>
      <c r="B7" s="47"/>
      <c r="C7" s="47"/>
      <c r="D7" s="47"/>
      <c r="E7" s="47"/>
      <c r="F7" s="47" t="s">
        <v>56</v>
      </c>
      <c r="G7" s="47"/>
      <c r="H7" s="52">
        <v>43</v>
      </c>
      <c r="I7" s="47"/>
      <c r="J7" s="52">
        <v>0</v>
      </c>
      <c r="K7" s="47"/>
      <c r="L7" s="53">
        <f t="shared" si="0"/>
        <v>1</v>
      </c>
      <c r="M7" s="105"/>
      <c r="N7" s="52">
        <v>149363</v>
      </c>
      <c r="O7" s="47"/>
      <c r="P7" s="52">
        <v>137000</v>
      </c>
      <c r="Q7" s="47"/>
      <c r="R7" s="53">
        <f t="shared" si="1"/>
        <v>1.0902400000000001</v>
      </c>
      <c r="S7" s="105"/>
      <c r="T7" s="52">
        <v>146640</v>
      </c>
      <c r="V7" s="53">
        <f t="shared" ref="V7:V70" si="2">ROUND(IF(T7=0, IF(N7=0, 0, 1), N7/T7),5)</f>
        <v>1.01857</v>
      </c>
    </row>
    <row r="8" spans="1:23" x14ac:dyDescent="0.2">
      <c r="A8" s="47"/>
      <c r="B8" s="47"/>
      <c r="C8" s="47"/>
      <c r="D8" s="47"/>
      <c r="E8" s="47"/>
      <c r="F8" s="47" t="s">
        <v>57</v>
      </c>
      <c r="G8" s="47"/>
      <c r="H8" s="52">
        <v>0</v>
      </c>
      <c r="I8" s="47"/>
      <c r="J8" s="52">
        <v>0</v>
      </c>
      <c r="K8" s="47"/>
      <c r="L8" s="53">
        <f t="shared" si="0"/>
        <v>0</v>
      </c>
      <c r="M8" s="105"/>
      <c r="N8" s="52">
        <v>68927</v>
      </c>
      <c r="O8" s="47"/>
      <c r="P8" s="52">
        <v>51000</v>
      </c>
      <c r="Q8" s="47"/>
      <c r="R8" s="53">
        <f t="shared" si="1"/>
        <v>1.35151</v>
      </c>
      <c r="S8" s="105"/>
      <c r="T8" s="52">
        <v>51000</v>
      </c>
      <c r="V8" s="53">
        <f t="shared" si="2"/>
        <v>1.35151</v>
      </c>
    </row>
    <row r="9" spans="1:23" x14ac:dyDescent="0.2">
      <c r="A9" s="47"/>
      <c r="B9" s="47"/>
      <c r="C9" s="47"/>
      <c r="D9" s="47"/>
      <c r="E9" s="47"/>
      <c r="F9" s="47" t="s">
        <v>58</v>
      </c>
      <c r="G9" s="47"/>
      <c r="H9" s="52">
        <v>0</v>
      </c>
      <c r="I9" s="47"/>
      <c r="J9" s="52">
        <v>20000</v>
      </c>
      <c r="K9" s="47"/>
      <c r="L9" s="53">
        <f t="shared" si="0"/>
        <v>0</v>
      </c>
      <c r="M9" s="105"/>
      <c r="N9" s="52">
        <v>135950</v>
      </c>
      <c r="O9" s="47"/>
      <c r="P9" s="52">
        <v>35000</v>
      </c>
      <c r="Q9" s="47"/>
      <c r="R9" s="53">
        <f t="shared" si="1"/>
        <v>3.88429</v>
      </c>
      <c r="S9" s="105"/>
      <c r="T9" s="52">
        <v>35000</v>
      </c>
      <c r="V9" s="53">
        <f t="shared" si="2"/>
        <v>3.88429</v>
      </c>
    </row>
    <row r="10" spans="1:23" ht="16" thickBot="1" x14ac:dyDescent="0.25">
      <c r="A10" s="47"/>
      <c r="B10" s="47"/>
      <c r="C10" s="47"/>
      <c r="D10" s="47"/>
      <c r="E10" s="47"/>
      <c r="F10" s="47" t="s">
        <v>59</v>
      </c>
      <c r="G10" s="47"/>
      <c r="H10" s="54">
        <v>0</v>
      </c>
      <c r="I10" s="47"/>
      <c r="J10" s="54">
        <v>0</v>
      </c>
      <c r="K10" s="47"/>
      <c r="L10" s="55">
        <f t="shared" si="0"/>
        <v>0</v>
      </c>
      <c r="M10" s="105"/>
      <c r="N10" s="117">
        <f>5000+5000+23000+12938</f>
        <v>45938</v>
      </c>
      <c r="O10" s="47"/>
      <c r="P10" s="54">
        <v>41140</v>
      </c>
      <c r="Q10" s="47"/>
      <c r="R10" s="55">
        <f t="shared" si="1"/>
        <v>1.11663</v>
      </c>
      <c r="S10" s="105"/>
      <c r="T10" s="54">
        <v>52140</v>
      </c>
      <c r="V10" s="55">
        <f t="shared" si="2"/>
        <v>0.88105</v>
      </c>
    </row>
    <row r="11" spans="1:23" x14ac:dyDescent="0.2">
      <c r="A11" s="47"/>
      <c r="B11" s="47"/>
      <c r="C11" s="47"/>
      <c r="D11" s="47"/>
      <c r="E11" s="47" t="s">
        <v>60</v>
      </c>
      <c r="F11" s="47"/>
      <c r="G11" s="47"/>
      <c r="H11" s="52">
        <f>ROUND(SUM(H5:H10),5)</f>
        <v>67</v>
      </c>
      <c r="I11" s="47"/>
      <c r="J11" s="52">
        <f>ROUND(SUM(J5:J10),5)</f>
        <v>20000</v>
      </c>
      <c r="K11" s="47"/>
      <c r="L11" s="53">
        <f t="shared" si="0"/>
        <v>3.3500000000000001E-3</v>
      </c>
      <c r="M11" s="105"/>
      <c r="N11" s="52">
        <f>ROUND(SUM(N5:N10),5)</f>
        <v>401626</v>
      </c>
      <c r="O11" s="47"/>
      <c r="P11" s="52">
        <f>ROUND(SUM(P5:P10),5)</f>
        <v>264140</v>
      </c>
      <c r="Q11" s="47"/>
      <c r="R11" s="53">
        <f t="shared" si="1"/>
        <v>1.5205</v>
      </c>
      <c r="S11" s="105"/>
      <c r="T11" s="52">
        <f>ROUND(SUM(T5:T10),5)</f>
        <v>284780</v>
      </c>
      <c r="V11" s="53">
        <f t="shared" si="2"/>
        <v>1.4103000000000001</v>
      </c>
    </row>
    <row r="12" spans="1:23" x14ac:dyDescent="0.2">
      <c r="A12" s="47"/>
      <c r="B12" s="47"/>
      <c r="C12" s="47"/>
      <c r="D12" s="47"/>
      <c r="E12" s="47" t="s">
        <v>61</v>
      </c>
      <c r="F12" s="47"/>
      <c r="G12" s="47"/>
      <c r="H12" s="52"/>
      <c r="I12" s="47"/>
      <c r="J12" s="52"/>
      <c r="K12" s="47"/>
      <c r="L12" s="53"/>
      <c r="M12" s="105"/>
      <c r="N12" s="52"/>
      <c r="O12" s="47"/>
      <c r="P12" s="52"/>
      <c r="Q12" s="47"/>
      <c r="R12" s="53"/>
      <c r="S12" s="105"/>
      <c r="T12" s="52"/>
      <c r="V12" s="53"/>
    </row>
    <row r="13" spans="1:23" x14ac:dyDescent="0.2">
      <c r="A13" s="47"/>
      <c r="B13" s="47"/>
      <c r="C13" s="47"/>
      <c r="D13" s="47"/>
      <c r="E13" s="47"/>
      <c r="F13" s="47" t="s">
        <v>62</v>
      </c>
      <c r="G13" s="47"/>
      <c r="H13" s="52">
        <v>1657</v>
      </c>
      <c r="I13" s="47"/>
      <c r="J13" s="52">
        <v>1000</v>
      </c>
      <c r="K13" s="47"/>
      <c r="L13" s="53">
        <f t="shared" ref="L13:L18" si="3">ROUND(IF(J13=0, IF(H13=0, 0, 1), H13/J13),5)</f>
        <v>1.657</v>
      </c>
      <c r="M13" s="105"/>
      <c r="N13" s="52">
        <v>111794</v>
      </c>
      <c r="O13" s="47"/>
      <c r="P13" s="52">
        <v>80000</v>
      </c>
      <c r="Q13" s="47"/>
      <c r="R13" s="53">
        <f t="shared" ref="R13:R18" si="4">ROUND(IF(P13=0, IF(N13=0, 0, 1), N13/P13),5)</f>
        <v>1.3974299999999999</v>
      </c>
      <c r="S13" s="105"/>
      <c r="T13" s="52">
        <v>86000</v>
      </c>
      <c r="V13" s="53">
        <f t="shared" si="2"/>
        <v>1.29993</v>
      </c>
    </row>
    <row r="14" spans="1:23" x14ac:dyDescent="0.2">
      <c r="A14" s="47"/>
      <c r="B14" s="47"/>
      <c r="C14" s="47"/>
      <c r="D14" s="47"/>
      <c r="E14" s="47"/>
      <c r="F14" s="47" t="s">
        <v>63</v>
      </c>
      <c r="G14" s="47"/>
      <c r="H14" s="52">
        <v>0</v>
      </c>
      <c r="I14" s="47"/>
      <c r="J14" s="52">
        <v>0</v>
      </c>
      <c r="K14" s="47"/>
      <c r="L14" s="53">
        <f t="shared" si="3"/>
        <v>0</v>
      </c>
      <c r="M14" s="105"/>
      <c r="N14" s="52">
        <v>2471</v>
      </c>
      <c r="O14" s="47"/>
      <c r="P14" s="52">
        <v>0</v>
      </c>
      <c r="Q14" s="47"/>
      <c r="R14" s="53">
        <f t="shared" si="4"/>
        <v>1</v>
      </c>
      <c r="S14" s="105"/>
      <c r="T14" s="52">
        <v>0</v>
      </c>
      <c r="V14" s="53">
        <f t="shared" si="2"/>
        <v>1</v>
      </c>
    </row>
    <row r="15" spans="1:23" x14ac:dyDescent="0.2">
      <c r="A15" s="47"/>
      <c r="B15" s="47"/>
      <c r="C15" s="47"/>
      <c r="D15" s="47"/>
      <c r="E15" s="47"/>
      <c r="F15" s="47" t="s">
        <v>64</v>
      </c>
      <c r="G15" s="47"/>
      <c r="H15" s="52">
        <v>0</v>
      </c>
      <c r="I15" s="47"/>
      <c r="J15" s="52">
        <v>0</v>
      </c>
      <c r="K15" s="47"/>
      <c r="L15" s="53">
        <f t="shared" si="3"/>
        <v>0</v>
      </c>
      <c r="M15" s="105"/>
      <c r="N15" s="52">
        <v>8400</v>
      </c>
      <c r="O15" s="47"/>
      <c r="P15" s="52">
        <v>7200</v>
      </c>
      <c r="Q15" s="47"/>
      <c r="R15" s="53">
        <f t="shared" si="4"/>
        <v>1.1666700000000001</v>
      </c>
      <c r="S15" s="105"/>
      <c r="T15" s="52">
        <v>7200</v>
      </c>
      <c r="V15" s="53">
        <f t="shared" si="2"/>
        <v>1.1666700000000001</v>
      </c>
    </row>
    <row r="16" spans="1:23" x14ac:dyDescent="0.2">
      <c r="A16" s="47"/>
      <c r="B16" s="47"/>
      <c r="C16" s="47"/>
      <c r="D16" s="47"/>
      <c r="E16" s="47"/>
      <c r="F16" s="47" t="s">
        <v>65</v>
      </c>
      <c r="G16" s="47"/>
      <c r="H16" s="52">
        <v>0</v>
      </c>
      <c r="I16" s="47"/>
      <c r="J16" s="52">
        <v>0</v>
      </c>
      <c r="K16" s="47"/>
      <c r="L16" s="53">
        <f t="shared" si="3"/>
        <v>0</v>
      </c>
      <c r="M16" s="105"/>
      <c r="N16" s="52">
        <v>1870</v>
      </c>
      <c r="O16" s="47"/>
      <c r="P16" s="52">
        <v>0</v>
      </c>
      <c r="Q16" s="47"/>
      <c r="R16" s="53">
        <f t="shared" si="4"/>
        <v>1</v>
      </c>
      <c r="S16" s="105"/>
      <c r="T16" s="52">
        <v>0</v>
      </c>
      <c r="V16" s="53">
        <f t="shared" si="2"/>
        <v>1</v>
      </c>
    </row>
    <row r="17" spans="1:22" ht="16" thickBot="1" x14ac:dyDescent="0.25">
      <c r="A17" s="47"/>
      <c r="B17" s="47"/>
      <c r="C17" s="47"/>
      <c r="D17" s="47"/>
      <c r="E17" s="47"/>
      <c r="F17" s="47" t="s">
        <v>66</v>
      </c>
      <c r="G17" s="47"/>
      <c r="H17" s="54">
        <v>0</v>
      </c>
      <c r="I17" s="47"/>
      <c r="J17" s="54">
        <v>0</v>
      </c>
      <c r="K17" s="47"/>
      <c r="L17" s="55">
        <f t="shared" si="3"/>
        <v>0</v>
      </c>
      <c r="M17" s="105"/>
      <c r="N17" s="54">
        <v>867</v>
      </c>
      <c r="O17" s="47"/>
      <c r="P17" s="54">
        <v>1000</v>
      </c>
      <c r="Q17" s="47"/>
      <c r="R17" s="55">
        <f t="shared" si="4"/>
        <v>0.86699999999999999</v>
      </c>
      <c r="S17" s="105"/>
      <c r="T17" s="54">
        <v>1000</v>
      </c>
      <c r="V17" s="55">
        <f t="shared" si="2"/>
        <v>0.86699999999999999</v>
      </c>
    </row>
    <row r="18" spans="1:22" x14ac:dyDescent="0.2">
      <c r="A18" s="47"/>
      <c r="B18" s="47"/>
      <c r="C18" s="47"/>
      <c r="D18" s="47"/>
      <c r="E18" s="47" t="s">
        <v>67</v>
      </c>
      <c r="F18" s="47"/>
      <c r="G18" s="47"/>
      <c r="H18" s="52">
        <f>ROUND(SUM(H12:H17),5)</f>
        <v>1657</v>
      </c>
      <c r="I18" s="47"/>
      <c r="J18" s="52">
        <f>ROUND(SUM(J12:J17),5)</f>
        <v>1000</v>
      </c>
      <c r="K18" s="47"/>
      <c r="L18" s="53">
        <f t="shared" si="3"/>
        <v>1.657</v>
      </c>
      <c r="M18" s="105"/>
      <c r="N18" s="52">
        <f>ROUND(SUM(N12:N17),5)</f>
        <v>125402</v>
      </c>
      <c r="O18" s="47"/>
      <c r="P18" s="52">
        <f>ROUND(SUM(P12:P17),5)</f>
        <v>88200</v>
      </c>
      <c r="Q18" s="47"/>
      <c r="R18" s="53">
        <f t="shared" si="4"/>
        <v>1.4217900000000001</v>
      </c>
      <c r="S18" s="105"/>
      <c r="T18" s="52">
        <f>ROUND(SUM(T12:T17),5)</f>
        <v>94200</v>
      </c>
      <c r="V18" s="53">
        <f t="shared" si="2"/>
        <v>1.3312299999999999</v>
      </c>
    </row>
    <row r="19" spans="1:22" x14ac:dyDescent="0.2">
      <c r="A19" s="47"/>
      <c r="B19" s="47"/>
      <c r="C19" s="47"/>
      <c r="D19" s="47"/>
      <c r="E19" s="47" t="s">
        <v>68</v>
      </c>
      <c r="F19" s="47"/>
      <c r="G19" s="47"/>
      <c r="H19" s="52"/>
      <c r="I19" s="47"/>
      <c r="J19" s="52"/>
      <c r="K19" s="47"/>
      <c r="L19" s="53"/>
      <c r="M19" s="105"/>
      <c r="N19" s="52"/>
      <c r="O19" s="47"/>
      <c r="P19" s="52"/>
      <c r="Q19" s="47"/>
      <c r="R19" s="53"/>
      <c r="S19" s="105"/>
      <c r="T19" s="52"/>
      <c r="V19" s="53"/>
    </row>
    <row r="20" spans="1:22" x14ac:dyDescent="0.2">
      <c r="A20" s="47"/>
      <c r="B20" s="47"/>
      <c r="C20" s="47"/>
      <c r="D20" s="47"/>
      <c r="E20" s="47"/>
      <c r="F20" s="47" t="s">
        <v>69</v>
      </c>
      <c r="G20" s="47"/>
      <c r="H20" s="52">
        <v>2487</v>
      </c>
      <c r="I20" s="47"/>
      <c r="J20" s="52">
        <v>2660</v>
      </c>
      <c r="K20" s="47"/>
      <c r="L20" s="53">
        <f>ROUND(IF(J20=0, IF(H20=0, 0, 1), H20/J20),5)</f>
        <v>0.93496000000000001</v>
      </c>
      <c r="M20" s="105"/>
      <c r="N20" s="52">
        <v>41062</v>
      </c>
      <c r="O20" s="47"/>
      <c r="P20" s="52">
        <v>46720</v>
      </c>
      <c r="Q20" s="47"/>
      <c r="R20" s="53">
        <f>ROUND(IF(P20=0, IF(N20=0, 0, 1), N20/P20),5)</f>
        <v>0.87890000000000001</v>
      </c>
      <c r="S20" s="105"/>
      <c r="T20" s="52">
        <v>50870</v>
      </c>
      <c r="V20" s="53">
        <f t="shared" si="2"/>
        <v>0.80718999999999996</v>
      </c>
    </row>
    <row r="21" spans="1:22" x14ac:dyDescent="0.2">
      <c r="A21" s="47"/>
      <c r="B21" s="47"/>
      <c r="C21" s="47"/>
      <c r="D21" s="47"/>
      <c r="E21" s="47"/>
      <c r="F21" s="47" t="s">
        <v>70</v>
      </c>
      <c r="G21" s="47"/>
      <c r="H21" s="52">
        <v>225</v>
      </c>
      <c r="I21" s="47"/>
      <c r="J21" s="52">
        <v>0</v>
      </c>
      <c r="K21" s="47"/>
      <c r="L21" s="53">
        <f>ROUND(IF(J21=0, IF(H21=0, 0, 1), H21/J21),5)</f>
        <v>1</v>
      </c>
      <c r="M21" s="105"/>
      <c r="N21" s="52">
        <v>725</v>
      </c>
      <c r="O21" s="47"/>
      <c r="P21" s="52">
        <v>0</v>
      </c>
      <c r="Q21" s="47"/>
      <c r="R21" s="53">
        <f>ROUND(IF(P21=0, IF(N21=0, 0, 1), N21/P21),5)</f>
        <v>1</v>
      </c>
      <c r="S21" s="105"/>
      <c r="T21" s="52">
        <v>1380</v>
      </c>
      <c r="V21" s="53">
        <f t="shared" si="2"/>
        <v>0.52536000000000005</v>
      </c>
    </row>
    <row r="22" spans="1:22" ht="16" thickBot="1" x14ac:dyDescent="0.25">
      <c r="A22" s="47"/>
      <c r="B22" s="47"/>
      <c r="C22" s="47"/>
      <c r="D22" s="47"/>
      <c r="E22" s="47"/>
      <c r="F22" s="47" t="s">
        <v>71</v>
      </c>
      <c r="G22" s="47"/>
      <c r="H22" s="54">
        <v>75</v>
      </c>
      <c r="I22" s="47"/>
      <c r="J22" s="54">
        <v>55</v>
      </c>
      <c r="K22" s="47"/>
      <c r="L22" s="55">
        <f>ROUND(IF(J22=0, IF(H22=0, 0, 1), H22/J22),5)</f>
        <v>1.36364</v>
      </c>
      <c r="M22" s="105"/>
      <c r="N22" s="54">
        <v>790</v>
      </c>
      <c r="O22" s="47"/>
      <c r="P22" s="54">
        <v>1595</v>
      </c>
      <c r="Q22" s="47"/>
      <c r="R22" s="55">
        <f>ROUND(IF(P22=0, IF(N22=0, 0, 1), N22/P22),5)</f>
        <v>0.49530000000000002</v>
      </c>
      <c r="S22" s="105"/>
      <c r="T22" s="54">
        <v>1760</v>
      </c>
      <c r="V22" s="55">
        <f t="shared" si="2"/>
        <v>0.44885999999999998</v>
      </c>
    </row>
    <row r="23" spans="1:22" x14ac:dyDescent="0.2">
      <c r="A23" s="47"/>
      <c r="B23" s="47"/>
      <c r="C23" s="47"/>
      <c r="D23" s="47"/>
      <c r="E23" s="47" t="s">
        <v>72</v>
      </c>
      <c r="F23" s="47"/>
      <c r="G23" s="47"/>
      <c r="H23" s="52">
        <f>ROUND(SUM(H19:H22),5)</f>
        <v>2787</v>
      </c>
      <c r="I23" s="47"/>
      <c r="J23" s="52">
        <f>ROUND(SUM(J19:J22),5)</f>
        <v>2715</v>
      </c>
      <c r="K23" s="47"/>
      <c r="L23" s="53">
        <f>ROUND(IF(J23=0, IF(H23=0, 0, 1), H23/J23),5)</f>
        <v>1.0265200000000001</v>
      </c>
      <c r="M23" s="105"/>
      <c r="N23" s="52">
        <f>ROUND(SUM(N19:N22),5)</f>
        <v>42577</v>
      </c>
      <c r="O23" s="47"/>
      <c r="P23" s="52">
        <f>ROUND(SUM(P19:P22),5)</f>
        <v>48315</v>
      </c>
      <c r="Q23" s="47"/>
      <c r="R23" s="53">
        <f>ROUND(IF(P23=0, IF(N23=0, 0, 1), N23/P23),5)</f>
        <v>0.88124000000000002</v>
      </c>
      <c r="S23" s="105"/>
      <c r="T23" s="52">
        <f>ROUND(SUM(T19:T22),5)</f>
        <v>54010</v>
      </c>
      <c r="V23" s="53">
        <f t="shared" si="2"/>
        <v>0.78832000000000002</v>
      </c>
    </row>
    <row r="24" spans="1:22" x14ac:dyDescent="0.2">
      <c r="A24" s="47"/>
      <c r="B24" s="47"/>
      <c r="C24" s="47"/>
      <c r="D24" s="47"/>
      <c r="E24" s="47" t="s">
        <v>73</v>
      </c>
      <c r="F24" s="47"/>
      <c r="G24" s="47"/>
      <c r="H24" s="52"/>
      <c r="I24" s="47"/>
      <c r="J24" s="52"/>
      <c r="K24" s="47"/>
      <c r="L24" s="53"/>
      <c r="M24" s="105"/>
      <c r="N24" s="52"/>
      <c r="O24" s="47"/>
      <c r="P24" s="52"/>
      <c r="Q24" s="47"/>
      <c r="R24" s="53"/>
      <c r="S24" s="105"/>
      <c r="T24" s="52"/>
      <c r="V24" s="53"/>
    </row>
    <row r="25" spans="1:22" x14ac:dyDescent="0.2">
      <c r="A25" s="47"/>
      <c r="B25" s="47"/>
      <c r="C25" s="47"/>
      <c r="D25" s="47"/>
      <c r="E25" s="47"/>
      <c r="F25" s="47" t="s">
        <v>74</v>
      </c>
      <c r="G25" s="47"/>
      <c r="H25" s="52">
        <v>3926</v>
      </c>
      <c r="I25" s="47"/>
      <c r="J25" s="52">
        <v>3800</v>
      </c>
      <c r="K25" s="47"/>
      <c r="L25" s="53">
        <f t="shared" ref="L25:L31" si="5">ROUND(IF(J25=0, IF(H25=0, 0, 1), H25/J25),5)</f>
        <v>1.0331600000000001</v>
      </c>
      <c r="M25" s="105"/>
      <c r="N25" s="52">
        <v>46016</v>
      </c>
      <c r="O25" s="47"/>
      <c r="P25" s="52">
        <v>46200</v>
      </c>
      <c r="Q25" s="47"/>
      <c r="R25" s="53">
        <f t="shared" ref="R25:R31" si="6">ROUND(IF(P25=0, IF(N25=0, 0, 1), N25/P25),5)</f>
        <v>0.99602000000000002</v>
      </c>
      <c r="S25" s="105"/>
      <c r="T25" s="52">
        <v>50000</v>
      </c>
      <c r="V25" s="53">
        <f t="shared" si="2"/>
        <v>0.92032000000000003</v>
      </c>
    </row>
    <row r="26" spans="1:22" x14ac:dyDescent="0.2">
      <c r="A26" s="47"/>
      <c r="B26" s="47"/>
      <c r="C26" s="47"/>
      <c r="D26" s="47"/>
      <c r="E26" s="47"/>
      <c r="F26" s="47" t="s">
        <v>75</v>
      </c>
      <c r="G26" s="47"/>
      <c r="H26" s="52">
        <v>1025</v>
      </c>
      <c r="I26" s="47"/>
      <c r="J26" s="52">
        <v>1500</v>
      </c>
      <c r="K26" s="47"/>
      <c r="L26" s="53">
        <f t="shared" si="5"/>
        <v>0.68332999999999999</v>
      </c>
      <c r="M26" s="105"/>
      <c r="N26" s="52">
        <v>8848</v>
      </c>
      <c r="O26" s="47"/>
      <c r="P26" s="52">
        <v>13500</v>
      </c>
      <c r="Q26" s="47"/>
      <c r="R26" s="53">
        <f t="shared" si="6"/>
        <v>0.65541000000000005</v>
      </c>
      <c r="S26" s="105"/>
      <c r="T26" s="52">
        <v>15000</v>
      </c>
      <c r="V26" s="53">
        <f t="shared" si="2"/>
        <v>0.58987000000000001</v>
      </c>
    </row>
    <row r="27" spans="1:22" x14ac:dyDescent="0.2">
      <c r="A27" s="47"/>
      <c r="B27" s="47"/>
      <c r="C27" s="47"/>
      <c r="D27" s="47"/>
      <c r="E27" s="47"/>
      <c r="F27" s="47" t="s">
        <v>76</v>
      </c>
      <c r="G27" s="47"/>
      <c r="H27" s="52">
        <v>0</v>
      </c>
      <c r="I27" s="47"/>
      <c r="J27" s="52">
        <v>0</v>
      </c>
      <c r="K27" s="47"/>
      <c r="L27" s="53">
        <f t="shared" si="5"/>
        <v>0</v>
      </c>
      <c r="M27" s="105"/>
      <c r="N27" s="52">
        <v>1000</v>
      </c>
      <c r="O27" s="47"/>
      <c r="P27" s="52">
        <v>0</v>
      </c>
      <c r="Q27" s="47"/>
      <c r="R27" s="53">
        <f t="shared" si="6"/>
        <v>1</v>
      </c>
      <c r="S27" s="105"/>
      <c r="T27" s="52">
        <v>0</v>
      </c>
      <c r="V27" s="53">
        <f t="shared" si="2"/>
        <v>1</v>
      </c>
    </row>
    <row r="28" spans="1:22" x14ac:dyDescent="0.2">
      <c r="A28" s="47"/>
      <c r="B28" s="47"/>
      <c r="C28" s="47"/>
      <c r="D28" s="47"/>
      <c r="E28" s="47"/>
      <c r="F28" s="47" t="s">
        <v>77</v>
      </c>
      <c r="G28" s="47"/>
      <c r="H28" s="52">
        <v>0</v>
      </c>
      <c r="I28" s="47"/>
      <c r="J28" s="52">
        <v>0</v>
      </c>
      <c r="K28" s="47"/>
      <c r="L28" s="53">
        <f t="shared" si="5"/>
        <v>0</v>
      </c>
      <c r="M28" s="105"/>
      <c r="N28" s="52">
        <v>2975</v>
      </c>
      <c r="O28" s="47"/>
      <c r="P28" s="52">
        <v>3250</v>
      </c>
      <c r="Q28" s="47"/>
      <c r="R28" s="53">
        <f t="shared" si="6"/>
        <v>0.91537999999999997</v>
      </c>
      <c r="S28" s="105"/>
      <c r="T28" s="52">
        <v>3250</v>
      </c>
      <c r="V28" s="53">
        <f t="shared" si="2"/>
        <v>0.91537999999999997</v>
      </c>
    </row>
    <row r="29" spans="1:22" x14ac:dyDescent="0.2">
      <c r="A29" s="47"/>
      <c r="B29" s="47"/>
      <c r="C29" s="47"/>
      <c r="D29" s="47"/>
      <c r="E29" s="47"/>
      <c r="F29" s="47" t="s">
        <v>78</v>
      </c>
      <c r="G29" s="47"/>
      <c r="H29" s="52">
        <v>80</v>
      </c>
      <c r="I29" s="47"/>
      <c r="J29" s="52">
        <v>80</v>
      </c>
      <c r="K29" s="47"/>
      <c r="L29" s="53">
        <f t="shared" si="5"/>
        <v>1</v>
      </c>
      <c r="M29" s="105"/>
      <c r="N29" s="52">
        <v>1260</v>
      </c>
      <c r="O29" s="47"/>
      <c r="P29" s="52">
        <v>960</v>
      </c>
      <c r="Q29" s="47"/>
      <c r="R29" s="53">
        <f t="shared" si="6"/>
        <v>1.3125</v>
      </c>
      <c r="S29" s="105"/>
      <c r="T29" s="52">
        <v>1040</v>
      </c>
      <c r="V29" s="53">
        <f t="shared" si="2"/>
        <v>1.2115400000000001</v>
      </c>
    </row>
    <row r="30" spans="1:22" ht="16" thickBot="1" x14ac:dyDescent="0.25">
      <c r="A30" s="47"/>
      <c r="B30" s="47"/>
      <c r="C30" s="47"/>
      <c r="D30" s="47"/>
      <c r="E30" s="47"/>
      <c r="F30" s="47" t="s">
        <v>79</v>
      </c>
      <c r="G30" s="47"/>
      <c r="H30" s="54">
        <v>213</v>
      </c>
      <c r="I30" s="47"/>
      <c r="J30" s="54">
        <v>339</v>
      </c>
      <c r="K30" s="47"/>
      <c r="L30" s="55">
        <f t="shared" si="5"/>
        <v>0.62831999999999999</v>
      </c>
      <c r="M30" s="105"/>
      <c r="N30" s="54">
        <v>3644</v>
      </c>
      <c r="O30" s="47"/>
      <c r="P30" s="54">
        <v>3575</v>
      </c>
      <c r="Q30" s="47"/>
      <c r="R30" s="55">
        <f t="shared" si="6"/>
        <v>1.0193000000000001</v>
      </c>
      <c r="S30" s="105"/>
      <c r="T30" s="54">
        <v>4900</v>
      </c>
      <c r="V30" s="55">
        <f t="shared" si="2"/>
        <v>0.74367000000000005</v>
      </c>
    </row>
    <row r="31" spans="1:22" x14ac:dyDescent="0.2">
      <c r="A31" s="47"/>
      <c r="B31" s="47"/>
      <c r="C31" s="47"/>
      <c r="D31" s="47"/>
      <c r="E31" s="47" t="s">
        <v>80</v>
      </c>
      <c r="F31" s="47"/>
      <c r="G31" s="47"/>
      <c r="H31" s="52">
        <f>ROUND(SUM(H24:H30),5)</f>
        <v>5244</v>
      </c>
      <c r="I31" s="47"/>
      <c r="J31" s="52">
        <f>ROUND(SUM(J24:J30),5)</f>
        <v>5719</v>
      </c>
      <c r="K31" s="47"/>
      <c r="L31" s="53">
        <f t="shared" si="5"/>
        <v>0.91693999999999998</v>
      </c>
      <c r="M31" s="105"/>
      <c r="N31" s="52">
        <f>ROUND(SUM(N24:N30),5)</f>
        <v>63743</v>
      </c>
      <c r="O31" s="47"/>
      <c r="P31" s="52">
        <f>ROUND(SUM(P24:P30),5)</f>
        <v>67485</v>
      </c>
      <c r="Q31" s="47"/>
      <c r="R31" s="53">
        <f t="shared" si="6"/>
        <v>0.94455</v>
      </c>
      <c r="S31" s="105"/>
      <c r="T31" s="52">
        <f>ROUND(SUM(T24:T30),5)</f>
        <v>74190</v>
      </c>
      <c r="V31" s="53">
        <f t="shared" si="2"/>
        <v>0.85919000000000001</v>
      </c>
    </row>
    <row r="32" spans="1:22" x14ac:dyDescent="0.2">
      <c r="A32" s="47"/>
      <c r="B32" s="47"/>
      <c r="C32" s="47"/>
      <c r="D32" s="47"/>
      <c r="E32" s="47" t="s">
        <v>81</v>
      </c>
      <c r="F32" s="47"/>
      <c r="G32" s="47"/>
      <c r="H32" s="52"/>
      <c r="I32" s="47"/>
      <c r="J32" s="52"/>
      <c r="K32" s="47"/>
      <c r="L32" s="53"/>
      <c r="M32" s="105"/>
      <c r="N32" s="52"/>
      <c r="O32" s="47"/>
      <c r="P32" s="52"/>
      <c r="Q32" s="47"/>
      <c r="R32" s="53"/>
      <c r="S32" s="105"/>
      <c r="T32" s="52"/>
      <c r="V32" s="53"/>
    </row>
    <row r="33" spans="1:22" x14ac:dyDescent="0.2">
      <c r="A33" s="47"/>
      <c r="B33" s="47"/>
      <c r="C33" s="47"/>
      <c r="D33" s="47"/>
      <c r="E33" s="47"/>
      <c r="F33" s="47" t="s">
        <v>82</v>
      </c>
      <c r="G33" s="47"/>
      <c r="H33" s="52"/>
      <c r="I33" s="47"/>
      <c r="J33" s="52"/>
      <c r="K33" s="47"/>
      <c r="L33" s="53"/>
      <c r="M33" s="105"/>
      <c r="N33" s="52"/>
      <c r="O33" s="47"/>
      <c r="P33" s="52"/>
      <c r="Q33" s="47"/>
      <c r="R33" s="53"/>
      <c r="S33" s="105"/>
      <c r="T33" s="52"/>
      <c r="V33" s="53"/>
    </row>
    <row r="34" spans="1:22" x14ac:dyDescent="0.2">
      <c r="A34" s="47"/>
      <c r="B34" s="47"/>
      <c r="C34" s="47"/>
      <c r="D34" s="47"/>
      <c r="E34" s="47"/>
      <c r="F34" s="47"/>
      <c r="G34" s="47" t="s">
        <v>83</v>
      </c>
      <c r="H34" s="52">
        <v>6531</v>
      </c>
      <c r="I34" s="47"/>
      <c r="J34" s="52">
        <v>4271</v>
      </c>
      <c r="K34" s="47"/>
      <c r="L34" s="53">
        <f>ROUND(IF(J34=0, IF(H34=0, 0, 1), H34/J34),5)</f>
        <v>1.52915</v>
      </c>
      <c r="M34" s="105"/>
      <c r="N34" s="52">
        <v>100217</v>
      </c>
      <c r="O34" s="47"/>
      <c r="P34" s="52">
        <v>97556</v>
      </c>
      <c r="Q34" s="47"/>
      <c r="R34" s="53">
        <f>ROUND(IF(P34=0, IF(N34=0, 0, 1), N34/P34),5)</f>
        <v>1.02728</v>
      </c>
      <c r="S34" s="105"/>
      <c r="T34" s="52">
        <v>100450</v>
      </c>
      <c r="V34" s="53">
        <f t="shared" si="2"/>
        <v>0.99768000000000001</v>
      </c>
    </row>
    <row r="35" spans="1:22" x14ac:dyDescent="0.2">
      <c r="A35" s="47"/>
      <c r="B35" s="47"/>
      <c r="C35" s="47"/>
      <c r="D35" s="47"/>
      <c r="E35" s="47"/>
      <c r="F35" s="47"/>
      <c r="G35" s="47" t="s">
        <v>84</v>
      </c>
      <c r="H35" s="52">
        <v>245</v>
      </c>
      <c r="I35" s="47"/>
      <c r="J35" s="52">
        <v>2300</v>
      </c>
      <c r="K35" s="47"/>
      <c r="L35" s="53">
        <f>ROUND(IF(J35=0, IF(H35=0, 0, 1), H35/J35),5)</f>
        <v>0.10652</v>
      </c>
      <c r="M35" s="105"/>
      <c r="N35" s="52">
        <v>53509</v>
      </c>
      <c r="O35" s="47"/>
      <c r="P35" s="52">
        <v>47525</v>
      </c>
      <c r="Q35" s="47"/>
      <c r="R35" s="53">
        <f>ROUND(IF(P35=0, IF(N35=0, 0, 1), N35/P35),5)</f>
        <v>1.12591</v>
      </c>
      <c r="S35" s="105"/>
      <c r="T35" s="52">
        <v>49350</v>
      </c>
      <c r="V35" s="53">
        <f t="shared" si="2"/>
        <v>1.0842799999999999</v>
      </c>
    </row>
    <row r="36" spans="1:22" ht="16" thickBot="1" x14ac:dyDescent="0.25">
      <c r="A36" s="47"/>
      <c r="B36" s="47"/>
      <c r="C36" s="47"/>
      <c r="D36" s="47"/>
      <c r="E36" s="47"/>
      <c r="F36" s="47"/>
      <c r="G36" s="47" t="s">
        <v>85</v>
      </c>
      <c r="H36" s="54">
        <v>650</v>
      </c>
      <c r="I36" s="47"/>
      <c r="J36" s="54">
        <v>400</v>
      </c>
      <c r="K36" s="47"/>
      <c r="L36" s="55">
        <f>ROUND(IF(J36=0, IF(H36=0, 0, 1), H36/J36),5)</f>
        <v>1.625</v>
      </c>
      <c r="M36" s="105"/>
      <c r="N36" s="54">
        <v>2871</v>
      </c>
      <c r="O36" s="47"/>
      <c r="P36" s="54">
        <v>4600</v>
      </c>
      <c r="Q36" s="47"/>
      <c r="R36" s="55">
        <f>ROUND(IF(P36=0, IF(N36=0, 0, 1), N36/P36),5)</f>
        <v>0.62412999999999996</v>
      </c>
      <c r="S36" s="105"/>
      <c r="T36" s="54">
        <v>5000</v>
      </c>
      <c r="V36" s="55">
        <f t="shared" si="2"/>
        <v>0.57420000000000004</v>
      </c>
    </row>
    <row r="37" spans="1:22" x14ac:dyDescent="0.2">
      <c r="A37" s="47"/>
      <c r="B37" s="47"/>
      <c r="C37" s="47"/>
      <c r="D37" s="47"/>
      <c r="E37" s="47"/>
      <c r="F37" s="47" t="s">
        <v>86</v>
      </c>
      <c r="G37" s="47"/>
      <c r="H37" s="52">
        <f>ROUND(SUM(H33:H36),5)</f>
        <v>7426</v>
      </c>
      <c r="I37" s="47"/>
      <c r="J37" s="52">
        <f>ROUND(SUM(J33:J36),5)</f>
        <v>6971</v>
      </c>
      <c r="K37" s="47"/>
      <c r="L37" s="53">
        <f>ROUND(IF(J37=0, IF(H37=0, 0, 1), H37/J37),5)</f>
        <v>1.0652699999999999</v>
      </c>
      <c r="M37" s="105"/>
      <c r="N37" s="52">
        <f>ROUND(SUM(N33:N36),5)</f>
        <v>156597</v>
      </c>
      <c r="O37" s="47"/>
      <c r="P37" s="52">
        <f>ROUND(SUM(P33:P36),5)</f>
        <v>149681</v>
      </c>
      <c r="Q37" s="47"/>
      <c r="R37" s="53">
        <f>ROUND(IF(P37=0, IF(N37=0, 0, 1), N37/P37),5)</f>
        <v>1.0462</v>
      </c>
      <c r="S37" s="105"/>
      <c r="T37" s="52">
        <f>ROUND(SUM(T33:T36),5)</f>
        <v>154800</v>
      </c>
      <c r="V37" s="53">
        <f t="shared" si="2"/>
        <v>1.0116099999999999</v>
      </c>
    </row>
    <row r="38" spans="1:22" x14ac:dyDescent="0.2">
      <c r="A38" s="47"/>
      <c r="B38" s="47"/>
      <c r="C38" s="47"/>
      <c r="D38" s="47"/>
      <c r="E38" s="47"/>
      <c r="F38" s="47" t="s">
        <v>87</v>
      </c>
      <c r="G38" s="47"/>
      <c r="H38" s="52"/>
      <c r="I38" s="47"/>
      <c r="J38" s="52"/>
      <c r="K38" s="47"/>
      <c r="L38" s="53"/>
      <c r="M38" s="105"/>
      <c r="N38" s="52"/>
      <c r="O38" s="47"/>
      <c r="P38" s="52"/>
      <c r="Q38" s="47"/>
      <c r="R38" s="53"/>
      <c r="S38" s="105"/>
      <c r="T38" s="52"/>
      <c r="V38" s="53"/>
    </row>
    <row r="39" spans="1:22" x14ac:dyDescent="0.2">
      <c r="A39" s="47"/>
      <c r="B39" s="47"/>
      <c r="C39" s="47"/>
      <c r="D39" s="47"/>
      <c r="E39" s="47"/>
      <c r="F39" s="47"/>
      <c r="G39" s="47" t="s">
        <v>88</v>
      </c>
      <c r="H39" s="52">
        <v>0</v>
      </c>
      <c r="I39" s="47"/>
      <c r="J39" s="52">
        <v>325</v>
      </c>
      <c r="K39" s="47"/>
      <c r="L39" s="53">
        <f>ROUND(IF(J39=0, IF(H39=0, 0, 1), H39/J39),5)</f>
        <v>0</v>
      </c>
      <c r="M39" s="105"/>
      <c r="N39" s="52">
        <v>12370</v>
      </c>
      <c r="O39" s="47"/>
      <c r="P39" s="52">
        <v>14775</v>
      </c>
      <c r="Q39" s="47"/>
      <c r="R39" s="53">
        <f>ROUND(IF(P39=0, IF(N39=0, 0, 1), N39/P39),5)</f>
        <v>0.83723000000000003</v>
      </c>
      <c r="S39" s="105"/>
      <c r="T39" s="52">
        <v>15150</v>
      </c>
      <c r="V39" s="53">
        <f t="shared" si="2"/>
        <v>0.8165</v>
      </c>
    </row>
    <row r="40" spans="1:22" x14ac:dyDescent="0.2">
      <c r="A40" s="47"/>
      <c r="B40" s="47"/>
      <c r="C40" s="47"/>
      <c r="D40" s="47"/>
      <c r="E40" s="47"/>
      <c r="F40" s="47"/>
      <c r="G40" s="47" t="s">
        <v>89</v>
      </c>
      <c r="H40" s="52">
        <v>0</v>
      </c>
      <c r="I40" s="47"/>
      <c r="J40" s="52">
        <v>0</v>
      </c>
      <c r="K40" s="47"/>
      <c r="L40" s="53">
        <f>ROUND(IF(J40=0, IF(H40=0, 0, 1), H40/J40),5)</f>
        <v>0</v>
      </c>
      <c r="M40" s="105"/>
      <c r="N40" s="52">
        <v>24815</v>
      </c>
      <c r="O40" s="47"/>
      <c r="P40" s="52">
        <v>28583</v>
      </c>
      <c r="Q40" s="47"/>
      <c r="R40" s="53">
        <f>ROUND(IF(P40=0, IF(N40=0, 0, 1), N40/P40),5)</f>
        <v>0.86817</v>
      </c>
      <c r="S40" s="105"/>
      <c r="T40" s="52">
        <v>28583</v>
      </c>
      <c r="V40" s="53">
        <f t="shared" si="2"/>
        <v>0.86817</v>
      </c>
    </row>
    <row r="41" spans="1:22" ht="16" thickBot="1" x14ac:dyDescent="0.25">
      <c r="A41" s="47"/>
      <c r="B41" s="47"/>
      <c r="C41" s="47"/>
      <c r="D41" s="47"/>
      <c r="E41" s="47"/>
      <c r="F41" s="47"/>
      <c r="G41" s="47" t="s">
        <v>90</v>
      </c>
      <c r="H41" s="56">
        <v>0</v>
      </c>
      <c r="I41" s="47"/>
      <c r="J41" s="56">
        <v>0</v>
      </c>
      <c r="K41" s="47"/>
      <c r="L41" s="57">
        <f>ROUND(IF(J41=0, IF(H41=0, 0, 1), H41/J41),5)</f>
        <v>0</v>
      </c>
      <c r="M41" s="105"/>
      <c r="N41" s="56">
        <v>1812</v>
      </c>
      <c r="O41" s="47"/>
      <c r="P41" s="56">
        <v>2547</v>
      </c>
      <c r="Q41" s="47"/>
      <c r="R41" s="57">
        <f>ROUND(IF(P41=0, IF(N41=0, 0, 1), N41/P41),5)</f>
        <v>0.71143000000000001</v>
      </c>
      <c r="S41" s="105"/>
      <c r="T41" s="56">
        <v>2800</v>
      </c>
      <c r="V41" s="57">
        <f t="shared" si="2"/>
        <v>0.64714000000000005</v>
      </c>
    </row>
    <row r="42" spans="1:22" ht="16" thickBot="1" x14ac:dyDescent="0.25">
      <c r="A42" s="47"/>
      <c r="B42" s="47"/>
      <c r="C42" s="47"/>
      <c r="D42" s="47"/>
      <c r="E42" s="47"/>
      <c r="F42" s="47" t="s">
        <v>91</v>
      </c>
      <c r="G42" s="47"/>
      <c r="H42" s="58">
        <f>ROUND(SUM(H38:H41),5)</f>
        <v>0</v>
      </c>
      <c r="I42" s="47"/>
      <c r="J42" s="58">
        <f>ROUND(SUM(J38:J41),5)</f>
        <v>325</v>
      </c>
      <c r="K42" s="47"/>
      <c r="L42" s="59">
        <f>ROUND(IF(J42=0, IF(H42=0, 0, 1), H42/J42),5)</f>
        <v>0</v>
      </c>
      <c r="M42" s="105"/>
      <c r="N42" s="58">
        <f>ROUND(SUM(N38:N41),5)</f>
        <v>38997</v>
      </c>
      <c r="O42" s="47"/>
      <c r="P42" s="58">
        <f>ROUND(SUM(P38:P41),5)</f>
        <v>45905</v>
      </c>
      <c r="Q42" s="47"/>
      <c r="R42" s="59">
        <f>ROUND(IF(P42=0, IF(N42=0, 0, 1), N42/P42),5)</f>
        <v>0.84952000000000005</v>
      </c>
      <c r="S42" s="105"/>
      <c r="T42" s="58">
        <f>ROUND(SUM(T38:T41),5)</f>
        <v>46533</v>
      </c>
      <c r="V42" s="59">
        <f t="shared" si="2"/>
        <v>0.83804999999999996</v>
      </c>
    </row>
    <row r="43" spans="1:22" x14ac:dyDescent="0.2">
      <c r="A43" s="47"/>
      <c r="B43" s="47"/>
      <c r="C43" s="47"/>
      <c r="D43" s="47"/>
      <c r="E43" s="47" t="s">
        <v>92</v>
      </c>
      <c r="F43" s="47"/>
      <c r="G43" s="47"/>
      <c r="H43" s="52">
        <f>ROUND(H32+H37+H42,5)</f>
        <v>7426</v>
      </c>
      <c r="I43" s="47"/>
      <c r="J43" s="52">
        <f>ROUND(J32+J37+J42,5)</f>
        <v>7296</v>
      </c>
      <c r="K43" s="47"/>
      <c r="L43" s="53">
        <f>ROUND(IF(J43=0, IF(H43=0, 0, 1), H43/J43),5)</f>
        <v>1.0178199999999999</v>
      </c>
      <c r="M43" s="105"/>
      <c r="N43" s="52">
        <f>ROUND(N32+N37+N42,5)</f>
        <v>195594</v>
      </c>
      <c r="O43" s="47"/>
      <c r="P43" s="52">
        <f>ROUND(P32+P37+P42,5)</f>
        <v>195586</v>
      </c>
      <c r="Q43" s="47"/>
      <c r="R43" s="53">
        <f>ROUND(IF(P43=0, IF(N43=0, 0, 1), N43/P43),5)</f>
        <v>1.00004</v>
      </c>
      <c r="S43" s="105"/>
      <c r="T43" s="52">
        <f>ROUND(T32+T37+T42,5)</f>
        <v>201333</v>
      </c>
      <c r="V43" s="53">
        <f t="shared" si="2"/>
        <v>0.97148999999999996</v>
      </c>
    </row>
    <row r="44" spans="1:22" x14ac:dyDescent="0.2">
      <c r="A44" s="47"/>
      <c r="B44" s="47"/>
      <c r="C44" s="47"/>
      <c r="D44" s="47"/>
      <c r="E44" s="47" t="s">
        <v>93</v>
      </c>
      <c r="F44" s="47"/>
      <c r="G44" s="47"/>
      <c r="H44" s="52"/>
      <c r="I44" s="47"/>
      <c r="J44" s="52"/>
      <c r="K44" s="47"/>
      <c r="L44" s="53"/>
      <c r="M44" s="105"/>
      <c r="N44" s="52"/>
      <c r="O44" s="47"/>
      <c r="P44" s="52"/>
      <c r="Q44" s="47"/>
      <c r="R44" s="53"/>
      <c r="S44" s="105"/>
      <c r="T44" s="52"/>
      <c r="V44" s="53"/>
    </row>
    <row r="45" spans="1:22" x14ac:dyDescent="0.2">
      <c r="A45" s="47"/>
      <c r="B45" s="47"/>
      <c r="C45" s="47"/>
      <c r="D45" s="47"/>
      <c r="E45" s="47"/>
      <c r="F45" s="47" t="s">
        <v>94</v>
      </c>
      <c r="G45" s="47"/>
      <c r="H45" s="52"/>
      <c r="I45" s="47"/>
      <c r="J45" s="52"/>
      <c r="K45" s="47"/>
      <c r="L45" s="53"/>
      <c r="M45" s="105"/>
      <c r="N45" s="52"/>
      <c r="O45" s="47"/>
      <c r="P45" s="52"/>
      <c r="Q45" s="47"/>
      <c r="R45" s="53"/>
      <c r="S45" s="105"/>
      <c r="T45" s="52"/>
      <c r="V45" s="53"/>
    </row>
    <row r="46" spans="1:22" x14ac:dyDescent="0.2">
      <c r="A46" s="47"/>
      <c r="B46" s="47"/>
      <c r="C46" s="47"/>
      <c r="D46" s="47"/>
      <c r="E46" s="47"/>
      <c r="F46" s="47"/>
      <c r="G46" s="47" t="s">
        <v>95</v>
      </c>
      <c r="H46" s="52">
        <v>0</v>
      </c>
      <c r="I46" s="47"/>
      <c r="J46" s="52">
        <v>0</v>
      </c>
      <c r="K46" s="47"/>
      <c r="L46" s="53">
        <f t="shared" ref="L46:L51" si="7">ROUND(IF(J46=0, IF(H46=0, 0, 1), H46/J46),5)</f>
        <v>0</v>
      </c>
      <c r="M46" s="105"/>
      <c r="N46" s="52">
        <v>550</v>
      </c>
      <c r="O46" s="47"/>
      <c r="P46" s="52">
        <v>1000</v>
      </c>
      <c r="Q46" s="47"/>
      <c r="R46" s="53">
        <f t="shared" ref="R46:R51" si="8">ROUND(IF(P46=0, IF(N46=0, 0, 1), N46/P46),5)</f>
        <v>0.55000000000000004</v>
      </c>
      <c r="S46" s="105"/>
      <c r="T46" s="52">
        <v>1000</v>
      </c>
      <c r="V46" s="53">
        <f t="shared" si="2"/>
        <v>0.55000000000000004</v>
      </c>
    </row>
    <row r="47" spans="1:22" x14ac:dyDescent="0.2">
      <c r="A47" s="47"/>
      <c r="B47" s="47"/>
      <c r="C47" s="47"/>
      <c r="D47" s="47"/>
      <c r="E47" s="47"/>
      <c r="F47" s="47"/>
      <c r="G47" s="47" t="s">
        <v>96</v>
      </c>
      <c r="H47" s="52">
        <v>0</v>
      </c>
      <c r="I47" s="47"/>
      <c r="J47" s="52">
        <v>0</v>
      </c>
      <c r="K47" s="47"/>
      <c r="L47" s="53">
        <f t="shared" si="7"/>
        <v>0</v>
      </c>
      <c r="M47" s="105"/>
      <c r="N47" s="52">
        <v>9415</v>
      </c>
      <c r="O47" s="47"/>
      <c r="P47" s="52">
        <v>4650</v>
      </c>
      <c r="Q47" s="47"/>
      <c r="R47" s="53">
        <f t="shared" si="8"/>
        <v>2.0247299999999999</v>
      </c>
      <c r="S47" s="105"/>
      <c r="T47" s="52">
        <v>4650</v>
      </c>
      <c r="V47" s="53">
        <f t="shared" si="2"/>
        <v>2.0247299999999999</v>
      </c>
    </row>
    <row r="48" spans="1:22" x14ac:dyDescent="0.2">
      <c r="A48" s="47"/>
      <c r="B48" s="47"/>
      <c r="C48" s="47"/>
      <c r="D48" s="47"/>
      <c r="E48" s="47"/>
      <c r="F48" s="47"/>
      <c r="G48" s="47" t="s">
        <v>97</v>
      </c>
      <c r="H48" s="52">
        <v>0</v>
      </c>
      <c r="I48" s="47"/>
      <c r="J48" s="52">
        <v>0</v>
      </c>
      <c r="K48" s="47"/>
      <c r="L48" s="53">
        <f t="shared" si="7"/>
        <v>0</v>
      </c>
      <c r="M48" s="105"/>
      <c r="N48" s="52">
        <v>8064</v>
      </c>
      <c r="O48" s="47"/>
      <c r="P48" s="52">
        <v>4800</v>
      </c>
      <c r="Q48" s="47"/>
      <c r="R48" s="53">
        <f t="shared" si="8"/>
        <v>1.68</v>
      </c>
      <c r="S48" s="105"/>
      <c r="T48" s="52">
        <v>4800</v>
      </c>
      <c r="V48" s="53">
        <f t="shared" si="2"/>
        <v>1.68</v>
      </c>
    </row>
    <row r="49" spans="1:22" x14ac:dyDescent="0.2">
      <c r="A49" s="47"/>
      <c r="B49" s="47"/>
      <c r="C49" s="47"/>
      <c r="D49" s="47"/>
      <c r="E49" s="47"/>
      <c r="F49" s="47"/>
      <c r="G49" s="47" t="s">
        <v>98</v>
      </c>
      <c r="H49" s="52">
        <v>0</v>
      </c>
      <c r="I49" s="47"/>
      <c r="J49" s="52">
        <v>0</v>
      </c>
      <c r="K49" s="47"/>
      <c r="L49" s="53">
        <f t="shared" si="7"/>
        <v>0</v>
      </c>
      <c r="M49" s="105"/>
      <c r="N49" s="52">
        <v>81500</v>
      </c>
      <c r="O49" s="47"/>
      <c r="P49" s="52">
        <v>70000</v>
      </c>
      <c r="Q49" s="47"/>
      <c r="R49" s="53">
        <f t="shared" si="8"/>
        <v>1.16429</v>
      </c>
      <c r="S49" s="105"/>
      <c r="T49" s="52">
        <v>70000</v>
      </c>
      <c r="V49" s="53">
        <f t="shared" si="2"/>
        <v>1.16429</v>
      </c>
    </row>
    <row r="50" spans="1:22" ht="16" thickBot="1" x14ac:dyDescent="0.25">
      <c r="A50" s="47"/>
      <c r="B50" s="47"/>
      <c r="C50" s="47"/>
      <c r="D50" s="47"/>
      <c r="E50" s="47"/>
      <c r="F50" s="47"/>
      <c r="G50" s="47" t="s">
        <v>99</v>
      </c>
      <c r="H50" s="54">
        <v>0</v>
      </c>
      <c r="I50" s="47"/>
      <c r="J50" s="54">
        <v>0</v>
      </c>
      <c r="K50" s="47"/>
      <c r="L50" s="55">
        <f t="shared" si="7"/>
        <v>0</v>
      </c>
      <c r="M50" s="105"/>
      <c r="N50" s="54">
        <v>-13800</v>
      </c>
      <c r="O50" s="47"/>
      <c r="P50" s="54">
        <v>-13000</v>
      </c>
      <c r="Q50" s="47"/>
      <c r="R50" s="55">
        <f t="shared" si="8"/>
        <v>1.0615399999999999</v>
      </c>
      <c r="S50" s="105"/>
      <c r="T50" s="54">
        <v>-13000</v>
      </c>
      <c r="V50" s="55">
        <f t="shared" si="2"/>
        <v>1.0615399999999999</v>
      </c>
    </row>
    <row r="51" spans="1:22" x14ac:dyDescent="0.2">
      <c r="A51" s="47"/>
      <c r="B51" s="47"/>
      <c r="C51" s="47"/>
      <c r="D51" s="47"/>
      <c r="E51" s="47"/>
      <c r="F51" s="47" t="s">
        <v>100</v>
      </c>
      <c r="G51" s="47"/>
      <c r="H51" s="52">
        <f>ROUND(SUM(H45:H50),5)</f>
        <v>0</v>
      </c>
      <c r="I51" s="47"/>
      <c r="J51" s="52">
        <f>ROUND(SUM(J45:J50),5)</f>
        <v>0</v>
      </c>
      <c r="K51" s="47"/>
      <c r="L51" s="53">
        <f t="shared" si="7"/>
        <v>0</v>
      </c>
      <c r="M51" s="105"/>
      <c r="N51" s="52">
        <f>ROUND(SUM(N45:N50),5)</f>
        <v>85729</v>
      </c>
      <c r="O51" s="47"/>
      <c r="P51" s="52">
        <f>ROUND(SUM(P45:P50),5)</f>
        <v>67450</v>
      </c>
      <c r="Q51" s="47"/>
      <c r="R51" s="53">
        <f t="shared" si="8"/>
        <v>1.2709999999999999</v>
      </c>
      <c r="S51" s="105"/>
      <c r="T51" s="52">
        <f>ROUND(SUM(T45:T50),5)</f>
        <v>67450</v>
      </c>
      <c r="V51" s="53">
        <f t="shared" si="2"/>
        <v>1.2709999999999999</v>
      </c>
    </row>
    <row r="52" spans="1:22" x14ac:dyDescent="0.2">
      <c r="A52" s="47"/>
      <c r="B52" s="47"/>
      <c r="C52" s="47"/>
      <c r="D52" s="47"/>
      <c r="E52" s="47"/>
      <c r="F52" s="47" t="s">
        <v>101</v>
      </c>
      <c r="G52" s="47"/>
      <c r="H52" s="52"/>
      <c r="I52" s="47"/>
      <c r="J52" s="52"/>
      <c r="K52" s="47"/>
      <c r="L52" s="53"/>
      <c r="M52" s="105"/>
      <c r="N52" s="52"/>
      <c r="O52" s="47"/>
      <c r="P52" s="52"/>
      <c r="Q52" s="47"/>
      <c r="R52" s="53"/>
      <c r="S52" s="105"/>
      <c r="T52" s="52"/>
      <c r="V52" s="53"/>
    </row>
    <row r="53" spans="1:22" x14ac:dyDescent="0.2">
      <c r="A53" s="47"/>
      <c r="B53" s="47"/>
      <c r="C53" s="47"/>
      <c r="D53" s="47"/>
      <c r="E53" s="47"/>
      <c r="F53" s="47"/>
      <c r="G53" s="47" t="s">
        <v>102</v>
      </c>
      <c r="H53" s="52">
        <v>166</v>
      </c>
      <c r="I53" s="47"/>
      <c r="J53" s="52">
        <v>0</v>
      </c>
      <c r="K53" s="47"/>
      <c r="L53" s="53">
        <f>ROUND(IF(J53=0, IF(H53=0, 0, 1), H53/J53),5)</f>
        <v>1</v>
      </c>
      <c r="M53" s="105"/>
      <c r="N53" s="52">
        <v>24100</v>
      </c>
      <c r="O53" s="47"/>
      <c r="P53" s="52">
        <v>49000</v>
      </c>
      <c r="Q53" s="47"/>
      <c r="R53" s="53">
        <f>ROUND(IF(P53=0, IF(N53=0, 0, 1), N53/P53),5)</f>
        <v>0.49184</v>
      </c>
      <c r="S53" s="105"/>
      <c r="T53" s="52">
        <v>53000</v>
      </c>
      <c r="V53" s="53">
        <f t="shared" si="2"/>
        <v>0.45472000000000001</v>
      </c>
    </row>
    <row r="54" spans="1:22" ht="16" thickBot="1" x14ac:dyDescent="0.25">
      <c r="A54" s="47"/>
      <c r="B54" s="47"/>
      <c r="C54" s="47"/>
      <c r="D54" s="47"/>
      <c r="E54" s="47"/>
      <c r="F54" s="47"/>
      <c r="G54" s="47" t="s">
        <v>103</v>
      </c>
      <c r="H54" s="56">
        <v>0</v>
      </c>
      <c r="I54" s="47"/>
      <c r="J54" s="56">
        <v>0</v>
      </c>
      <c r="K54" s="47"/>
      <c r="L54" s="57">
        <f>ROUND(IF(J54=0, IF(H54=0, 0, 1), H54/J54),5)</f>
        <v>0</v>
      </c>
      <c r="M54" s="105"/>
      <c r="N54" s="56">
        <v>-6148</v>
      </c>
      <c r="O54" s="47"/>
      <c r="P54" s="56">
        <v>-11000</v>
      </c>
      <c r="Q54" s="47"/>
      <c r="R54" s="57">
        <f>ROUND(IF(P54=0, IF(N54=0, 0, 1), N54/P54),5)</f>
        <v>0.55891000000000002</v>
      </c>
      <c r="S54" s="105"/>
      <c r="T54" s="56">
        <v>-13300</v>
      </c>
      <c r="V54" s="57">
        <f t="shared" si="2"/>
        <v>0.46226</v>
      </c>
    </row>
    <row r="55" spans="1:22" ht="16" thickBot="1" x14ac:dyDescent="0.25">
      <c r="A55" s="47"/>
      <c r="B55" s="47"/>
      <c r="C55" s="47"/>
      <c r="D55" s="47"/>
      <c r="E55" s="47"/>
      <c r="F55" s="47" t="s">
        <v>104</v>
      </c>
      <c r="G55" s="47"/>
      <c r="H55" s="58">
        <f>ROUND(SUM(H52:H54),5)</f>
        <v>166</v>
      </c>
      <c r="I55" s="47"/>
      <c r="J55" s="58">
        <f>ROUND(SUM(J52:J54),5)</f>
        <v>0</v>
      </c>
      <c r="K55" s="47"/>
      <c r="L55" s="59">
        <f>ROUND(IF(J55=0, IF(H55=0, 0, 1), H55/J55),5)</f>
        <v>1</v>
      </c>
      <c r="M55" s="105"/>
      <c r="N55" s="58">
        <f>ROUND(SUM(N52:N54),5)</f>
        <v>17952</v>
      </c>
      <c r="O55" s="47"/>
      <c r="P55" s="58">
        <f>ROUND(SUM(P52:P54),5)</f>
        <v>38000</v>
      </c>
      <c r="Q55" s="47"/>
      <c r="R55" s="59">
        <f>ROUND(IF(P55=0, IF(N55=0, 0, 1), N55/P55),5)</f>
        <v>0.47242000000000001</v>
      </c>
      <c r="S55" s="105"/>
      <c r="T55" s="58">
        <f>ROUND(SUM(T52:T54),5)</f>
        <v>39700</v>
      </c>
      <c r="V55" s="59">
        <f t="shared" si="2"/>
        <v>0.45218999999999998</v>
      </c>
    </row>
    <row r="56" spans="1:22" x14ac:dyDescent="0.2">
      <c r="A56" s="47"/>
      <c r="B56" s="47"/>
      <c r="C56" s="47"/>
      <c r="D56" s="47"/>
      <c r="E56" s="47" t="s">
        <v>105</v>
      </c>
      <c r="F56" s="47"/>
      <c r="G56" s="47"/>
      <c r="H56" s="52">
        <f>ROUND(H44+H51+H55,5)</f>
        <v>166</v>
      </c>
      <c r="I56" s="47"/>
      <c r="J56" s="52">
        <f>ROUND(J44+J51+J55,5)</f>
        <v>0</v>
      </c>
      <c r="K56" s="47"/>
      <c r="L56" s="53">
        <f>ROUND(IF(J56=0, IF(H56=0, 0, 1), H56/J56),5)</f>
        <v>1</v>
      </c>
      <c r="M56" s="105"/>
      <c r="N56" s="52">
        <f>ROUND(N44+N51+N55,5)</f>
        <v>103681</v>
      </c>
      <c r="O56" s="47"/>
      <c r="P56" s="52">
        <f>ROUND(P44+P51+P55,5)</f>
        <v>105450</v>
      </c>
      <c r="Q56" s="47"/>
      <c r="R56" s="53">
        <f>ROUND(IF(P56=0, IF(N56=0, 0, 1), N56/P56),5)</f>
        <v>0.98321999999999998</v>
      </c>
      <c r="S56" s="105"/>
      <c r="T56" s="52">
        <f>ROUND(T44+T51+T55,5)</f>
        <v>107150</v>
      </c>
      <c r="V56" s="53">
        <f t="shared" si="2"/>
        <v>0.96762000000000004</v>
      </c>
    </row>
    <row r="57" spans="1:22" x14ac:dyDescent="0.2">
      <c r="A57" s="47"/>
      <c r="B57" s="47"/>
      <c r="C57" s="47"/>
      <c r="D57" s="47"/>
      <c r="E57" s="47" t="s">
        <v>106</v>
      </c>
      <c r="F57" s="47"/>
      <c r="G57" s="47"/>
      <c r="H57" s="52">
        <v>0</v>
      </c>
      <c r="I57" s="47"/>
      <c r="J57" s="52">
        <v>10</v>
      </c>
      <c r="K57" s="47"/>
      <c r="L57" s="53">
        <f>ROUND(IF(J57=0, IF(H57=0, 0, 1), H57/J57),5)</f>
        <v>0</v>
      </c>
      <c r="M57" s="105"/>
      <c r="N57" s="52">
        <v>60</v>
      </c>
      <c r="O57" s="47"/>
      <c r="P57" s="52">
        <v>1000</v>
      </c>
      <c r="Q57" s="47"/>
      <c r="R57" s="53">
        <f>ROUND(IF(P57=0, IF(N57=0, 0, 1), N57/P57),5)</f>
        <v>0.06</v>
      </c>
      <c r="S57" s="105"/>
      <c r="T57" s="52">
        <v>1000</v>
      </c>
      <c r="V57" s="53">
        <f t="shared" si="2"/>
        <v>0.06</v>
      </c>
    </row>
    <row r="58" spans="1:22" x14ac:dyDescent="0.2">
      <c r="A58" s="47"/>
      <c r="B58" s="47"/>
      <c r="C58" s="47"/>
      <c r="D58" s="47"/>
      <c r="E58" s="47" t="s">
        <v>107</v>
      </c>
      <c r="F58" s="47"/>
      <c r="G58" s="47"/>
      <c r="H58" s="52"/>
      <c r="I58" s="47"/>
      <c r="J58" s="52"/>
      <c r="K58" s="47"/>
      <c r="L58" s="53"/>
      <c r="M58" s="105"/>
      <c r="N58" s="52"/>
      <c r="O58" s="47"/>
      <c r="P58" s="52"/>
      <c r="Q58" s="47"/>
      <c r="R58" s="53"/>
      <c r="S58" s="105"/>
      <c r="T58" s="52"/>
      <c r="V58" s="53"/>
    </row>
    <row r="59" spans="1:22" x14ac:dyDescent="0.2">
      <c r="A59" s="47"/>
      <c r="B59" s="47"/>
      <c r="C59" s="47"/>
      <c r="D59" s="47"/>
      <c r="E59" s="47"/>
      <c r="F59" s="47" t="s">
        <v>108</v>
      </c>
      <c r="G59" s="47"/>
      <c r="H59" s="52">
        <v>4059</v>
      </c>
      <c r="I59" s="47"/>
      <c r="J59" s="52">
        <v>6848</v>
      </c>
      <c r="K59" s="47"/>
      <c r="L59" s="53">
        <f t="shared" ref="L59:L64" si="9">ROUND(IF(J59=0, IF(H59=0, 0, 1), H59/J59),5)</f>
        <v>0.59272999999999998</v>
      </c>
      <c r="M59" s="105"/>
      <c r="N59" s="52">
        <v>123257</v>
      </c>
      <c r="O59" s="47"/>
      <c r="P59" s="52">
        <v>129256</v>
      </c>
      <c r="Q59" s="47"/>
      <c r="R59" s="53">
        <f t="shared" ref="R59:R64" si="10">ROUND(IF(P59=0, IF(N59=0, 0, 1), N59/P59),5)</f>
        <v>0.95359000000000005</v>
      </c>
      <c r="S59" s="105"/>
      <c r="T59" s="52">
        <v>136960</v>
      </c>
      <c r="V59" s="53">
        <f t="shared" si="2"/>
        <v>0.89995000000000003</v>
      </c>
    </row>
    <row r="60" spans="1:22" x14ac:dyDescent="0.2">
      <c r="A60" s="47"/>
      <c r="B60" s="47"/>
      <c r="C60" s="47"/>
      <c r="D60" s="47"/>
      <c r="E60" s="47"/>
      <c r="F60" s="47" t="s">
        <v>109</v>
      </c>
      <c r="G60" s="47"/>
      <c r="H60" s="52">
        <v>1675</v>
      </c>
      <c r="I60" s="47"/>
      <c r="J60" s="52">
        <v>685</v>
      </c>
      <c r="K60" s="47"/>
      <c r="L60" s="53">
        <f t="shared" si="9"/>
        <v>2.4452600000000002</v>
      </c>
      <c r="M60" s="105"/>
      <c r="N60" s="52">
        <v>23682</v>
      </c>
      <c r="O60" s="47"/>
      <c r="P60" s="52">
        <v>12930</v>
      </c>
      <c r="Q60" s="47"/>
      <c r="R60" s="53">
        <f t="shared" si="10"/>
        <v>1.83155</v>
      </c>
      <c r="S60" s="105"/>
      <c r="T60" s="52">
        <v>13700</v>
      </c>
      <c r="V60" s="53">
        <f t="shared" si="2"/>
        <v>1.72861</v>
      </c>
    </row>
    <row r="61" spans="1:22" x14ac:dyDescent="0.2">
      <c r="A61" s="47"/>
      <c r="B61" s="47"/>
      <c r="C61" s="47"/>
      <c r="D61" s="47"/>
      <c r="E61" s="47"/>
      <c r="F61" s="47" t="s">
        <v>110</v>
      </c>
      <c r="G61" s="47"/>
      <c r="H61" s="52">
        <v>2100</v>
      </c>
      <c r="I61" s="47"/>
      <c r="J61" s="52">
        <v>1027</v>
      </c>
      <c r="K61" s="47"/>
      <c r="L61" s="53">
        <f t="shared" si="9"/>
        <v>2.0447899999999999</v>
      </c>
      <c r="M61" s="105"/>
      <c r="N61" s="52">
        <v>22873</v>
      </c>
      <c r="O61" s="47"/>
      <c r="P61" s="52">
        <v>19395</v>
      </c>
      <c r="Q61" s="47"/>
      <c r="R61" s="53">
        <f t="shared" si="10"/>
        <v>1.1793199999999999</v>
      </c>
      <c r="S61" s="105"/>
      <c r="T61" s="52">
        <v>20550</v>
      </c>
      <c r="V61" s="53">
        <f t="shared" si="2"/>
        <v>1.11304</v>
      </c>
    </row>
    <row r="62" spans="1:22" ht="16" thickBot="1" x14ac:dyDescent="0.25">
      <c r="A62" s="47"/>
      <c r="B62" s="47"/>
      <c r="C62" s="47"/>
      <c r="D62" s="47"/>
      <c r="E62" s="47"/>
      <c r="F62" s="47" t="s">
        <v>111</v>
      </c>
      <c r="G62" s="47"/>
      <c r="H62" s="56">
        <v>0</v>
      </c>
      <c r="I62" s="47"/>
      <c r="J62" s="56">
        <v>0</v>
      </c>
      <c r="K62" s="47"/>
      <c r="L62" s="57">
        <f t="shared" si="9"/>
        <v>0</v>
      </c>
      <c r="M62" s="105"/>
      <c r="N62" s="56">
        <v>370</v>
      </c>
      <c r="O62" s="47"/>
      <c r="P62" s="56">
        <v>500</v>
      </c>
      <c r="Q62" s="47"/>
      <c r="R62" s="57">
        <f t="shared" si="10"/>
        <v>0.74</v>
      </c>
      <c r="S62" s="105"/>
      <c r="T62" s="56">
        <v>500</v>
      </c>
      <c r="V62" s="57">
        <f t="shared" si="2"/>
        <v>0.74</v>
      </c>
    </row>
    <row r="63" spans="1:22" ht="16" thickBot="1" x14ac:dyDescent="0.25">
      <c r="A63" s="47"/>
      <c r="B63" s="47"/>
      <c r="C63" s="47"/>
      <c r="D63" s="47"/>
      <c r="E63" s="47" t="s">
        <v>112</v>
      </c>
      <c r="F63" s="47"/>
      <c r="G63" s="47"/>
      <c r="H63" s="58">
        <f>ROUND(SUM(H58:H62),5)</f>
        <v>7834</v>
      </c>
      <c r="I63" s="47"/>
      <c r="J63" s="58">
        <f>ROUND(SUM(J58:J62),5)</f>
        <v>8560</v>
      </c>
      <c r="K63" s="47"/>
      <c r="L63" s="59">
        <f t="shared" si="9"/>
        <v>0.91518999999999995</v>
      </c>
      <c r="M63" s="105"/>
      <c r="N63" s="58">
        <f>ROUND(SUM(N58:N62),5)</f>
        <v>170182</v>
      </c>
      <c r="O63" s="47"/>
      <c r="P63" s="58">
        <f>ROUND(SUM(P58:P62),5)</f>
        <v>162081</v>
      </c>
      <c r="Q63" s="47"/>
      <c r="R63" s="59">
        <f t="shared" si="10"/>
        <v>1.0499799999999999</v>
      </c>
      <c r="S63" s="105"/>
      <c r="T63" s="58">
        <f>ROUND(SUM(T58:T62),5)</f>
        <v>171710</v>
      </c>
      <c r="V63" s="59">
        <f t="shared" si="2"/>
        <v>0.99109999999999998</v>
      </c>
    </row>
    <row r="64" spans="1:22" x14ac:dyDescent="0.2">
      <c r="A64" s="47"/>
      <c r="B64" s="47"/>
      <c r="C64" s="47"/>
      <c r="D64" s="47" t="s">
        <v>113</v>
      </c>
      <c r="E64" s="47"/>
      <c r="F64" s="47"/>
      <c r="G64" s="47"/>
      <c r="H64" s="52">
        <f>ROUND(H4+H11+H18+H23+H31+H43+SUM(H56:H57)+H63,5)</f>
        <v>25181</v>
      </c>
      <c r="I64" s="47"/>
      <c r="J64" s="52">
        <f>ROUND(J4+J11+J18+J23+J31+J43+SUM(J56:J57)+J63,5)</f>
        <v>45300</v>
      </c>
      <c r="K64" s="47"/>
      <c r="L64" s="53">
        <f t="shared" si="9"/>
        <v>0.55586999999999998</v>
      </c>
      <c r="M64" s="105"/>
      <c r="N64" s="52">
        <f>ROUND(N4+N11+N18+N23+N31+N43+SUM(N56:N57)+N63,5)</f>
        <v>1102865</v>
      </c>
      <c r="O64" s="47"/>
      <c r="P64" s="52">
        <f>ROUND(P4+P11+P18+P23+P31+P43+SUM(P56:P57)+P63,5)</f>
        <v>932257</v>
      </c>
      <c r="Q64" s="47"/>
      <c r="R64" s="53">
        <f t="shared" si="10"/>
        <v>1.1830099999999999</v>
      </c>
      <c r="S64" s="105"/>
      <c r="T64" s="52">
        <f>ROUND(T4+T11+T18+T23+T31+T43+SUM(T56:T57)+T63,5)</f>
        <v>988373</v>
      </c>
      <c r="V64" s="53">
        <f t="shared" si="2"/>
        <v>1.1158399999999999</v>
      </c>
    </row>
    <row r="65" spans="1:22" x14ac:dyDescent="0.2">
      <c r="A65" s="47"/>
      <c r="B65" s="47"/>
      <c r="C65" s="47"/>
      <c r="D65" s="47" t="s">
        <v>114</v>
      </c>
      <c r="E65" s="47"/>
      <c r="F65" s="47"/>
      <c r="G65" s="47"/>
      <c r="H65" s="52"/>
      <c r="I65" s="47"/>
      <c r="J65" s="52"/>
      <c r="K65" s="47"/>
      <c r="L65" s="53"/>
      <c r="M65" s="105"/>
      <c r="N65" s="52"/>
      <c r="O65" s="47"/>
      <c r="P65" s="52"/>
      <c r="Q65" s="47"/>
      <c r="R65" s="53"/>
      <c r="S65" s="105"/>
      <c r="T65" s="52"/>
      <c r="V65" s="53"/>
    </row>
    <row r="66" spans="1:22" x14ac:dyDescent="0.2">
      <c r="A66" s="47"/>
      <c r="B66" s="47"/>
      <c r="C66" s="47"/>
      <c r="D66" s="47"/>
      <c r="E66" s="47" t="s">
        <v>115</v>
      </c>
      <c r="F66" s="47"/>
      <c r="G66" s="47"/>
      <c r="H66" s="52">
        <v>1115</v>
      </c>
      <c r="I66" s="47"/>
      <c r="J66" s="52">
        <v>900</v>
      </c>
      <c r="K66" s="47"/>
      <c r="L66" s="53">
        <f t="shared" ref="L66:L73" si="11">ROUND(IF(J66=0, IF(H66=0, 0, 1), H66/J66),5)</f>
        <v>1.23889</v>
      </c>
      <c r="M66" s="105"/>
      <c r="N66" s="52">
        <v>5809</v>
      </c>
      <c r="O66" s="47"/>
      <c r="P66" s="52">
        <v>8100</v>
      </c>
      <c r="Q66" s="47"/>
      <c r="R66" s="53">
        <f t="shared" ref="R66:R73" si="12">ROUND(IF(P66=0, IF(N66=0, 0, 1), N66/P66),5)</f>
        <v>0.71716000000000002</v>
      </c>
      <c r="S66" s="105"/>
      <c r="T66" s="52">
        <v>9000</v>
      </c>
      <c r="V66" s="53">
        <f t="shared" si="2"/>
        <v>0.64544000000000001</v>
      </c>
    </row>
    <row r="67" spans="1:22" x14ac:dyDescent="0.2">
      <c r="A67" s="47"/>
      <c r="B67" s="47"/>
      <c r="C67" s="47"/>
      <c r="D67" s="47"/>
      <c r="E67" s="47" t="s">
        <v>116</v>
      </c>
      <c r="F67" s="47"/>
      <c r="G67" s="47"/>
      <c r="H67" s="52">
        <v>2415</v>
      </c>
      <c r="I67" s="47"/>
      <c r="J67" s="52">
        <v>4109</v>
      </c>
      <c r="K67" s="47"/>
      <c r="L67" s="53">
        <f t="shared" si="11"/>
        <v>0.58772999999999997</v>
      </c>
      <c r="M67" s="105"/>
      <c r="N67" s="52">
        <v>73161</v>
      </c>
      <c r="O67" s="47"/>
      <c r="P67" s="52">
        <v>77557</v>
      </c>
      <c r="Q67" s="47"/>
      <c r="R67" s="53">
        <f t="shared" si="12"/>
        <v>0.94332000000000005</v>
      </c>
      <c r="S67" s="105"/>
      <c r="T67" s="52">
        <v>82180</v>
      </c>
      <c r="V67" s="53">
        <f t="shared" si="2"/>
        <v>0.89024999999999999</v>
      </c>
    </row>
    <row r="68" spans="1:22" x14ac:dyDescent="0.2">
      <c r="A68" s="47"/>
      <c r="B68" s="47"/>
      <c r="C68" s="47"/>
      <c r="D68" s="47"/>
      <c r="E68" s="47" t="s">
        <v>117</v>
      </c>
      <c r="F68" s="47"/>
      <c r="G68" s="47"/>
      <c r="H68" s="52">
        <v>2133</v>
      </c>
      <c r="I68" s="47"/>
      <c r="J68" s="52">
        <v>942</v>
      </c>
      <c r="K68" s="47"/>
      <c r="L68" s="53">
        <f t="shared" si="11"/>
        <v>2.2643300000000002</v>
      </c>
      <c r="M68" s="105"/>
      <c r="N68" s="52">
        <v>23604</v>
      </c>
      <c r="O68" s="47"/>
      <c r="P68" s="52">
        <v>17782</v>
      </c>
      <c r="Q68" s="47"/>
      <c r="R68" s="53">
        <f t="shared" si="12"/>
        <v>1.32741</v>
      </c>
      <c r="S68" s="105"/>
      <c r="T68" s="52">
        <v>18840</v>
      </c>
      <c r="V68" s="53">
        <f t="shared" si="2"/>
        <v>1.2528699999999999</v>
      </c>
    </row>
    <row r="69" spans="1:22" x14ac:dyDescent="0.2">
      <c r="A69" s="47"/>
      <c r="B69" s="47"/>
      <c r="C69" s="47"/>
      <c r="D69" s="47"/>
      <c r="E69" s="47" t="s">
        <v>118</v>
      </c>
      <c r="F69" s="47"/>
      <c r="G69" s="47"/>
      <c r="H69" s="52">
        <v>584</v>
      </c>
      <c r="I69" s="47"/>
      <c r="J69" s="52">
        <v>457</v>
      </c>
      <c r="K69" s="47"/>
      <c r="L69" s="53">
        <f t="shared" si="11"/>
        <v>1.2779</v>
      </c>
      <c r="M69" s="105"/>
      <c r="N69" s="52">
        <v>9886</v>
      </c>
      <c r="O69" s="47"/>
      <c r="P69" s="52">
        <v>8664</v>
      </c>
      <c r="Q69" s="47"/>
      <c r="R69" s="53">
        <f t="shared" si="12"/>
        <v>1.1410400000000001</v>
      </c>
      <c r="S69" s="105"/>
      <c r="T69" s="52">
        <v>9180</v>
      </c>
      <c r="V69" s="53">
        <f t="shared" si="2"/>
        <v>1.07691</v>
      </c>
    </row>
    <row r="70" spans="1:22" x14ac:dyDescent="0.2">
      <c r="A70" s="47"/>
      <c r="B70" s="47"/>
      <c r="C70" s="47"/>
      <c r="D70" s="47"/>
      <c r="E70" s="47" t="s">
        <v>119</v>
      </c>
      <c r="F70" s="47"/>
      <c r="G70" s="47"/>
      <c r="H70" s="52">
        <v>57</v>
      </c>
      <c r="I70" s="47"/>
      <c r="J70" s="52">
        <v>0</v>
      </c>
      <c r="K70" s="47"/>
      <c r="L70" s="53">
        <f t="shared" si="11"/>
        <v>1</v>
      </c>
      <c r="M70" s="105"/>
      <c r="N70" s="52">
        <v>275</v>
      </c>
      <c r="O70" s="47"/>
      <c r="P70" s="52">
        <v>0</v>
      </c>
      <c r="Q70" s="47"/>
      <c r="R70" s="53">
        <f t="shared" si="12"/>
        <v>1</v>
      </c>
      <c r="S70" s="105"/>
      <c r="T70" s="52">
        <v>-1000</v>
      </c>
      <c r="V70" s="53">
        <f t="shared" si="2"/>
        <v>-0.27500000000000002</v>
      </c>
    </row>
    <row r="71" spans="1:22" ht="16" thickBot="1" x14ac:dyDescent="0.25">
      <c r="A71" s="47"/>
      <c r="B71" s="47"/>
      <c r="C71" s="47"/>
      <c r="D71" s="47"/>
      <c r="E71" s="47" t="s">
        <v>120</v>
      </c>
      <c r="F71" s="47"/>
      <c r="G71" s="47"/>
      <c r="H71" s="56">
        <v>29</v>
      </c>
      <c r="I71" s="47"/>
      <c r="J71" s="56">
        <v>51</v>
      </c>
      <c r="K71" s="47"/>
      <c r="L71" s="57">
        <f t="shared" si="11"/>
        <v>0.56862999999999997</v>
      </c>
      <c r="M71" s="105"/>
      <c r="N71" s="56">
        <v>816</v>
      </c>
      <c r="O71" s="47"/>
      <c r="P71" s="56">
        <v>972</v>
      </c>
      <c r="Q71" s="47"/>
      <c r="R71" s="57">
        <f t="shared" si="12"/>
        <v>0.83950999999999998</v>
      </c>
      <c r="S71" s="105"/>
      <c r="T71" s="56">
        <v>1030</v>
      </c>
      <c r="V71" s="57">
        <f t="shared" ref="V71:V134" si="13">ROUND(IF(T71=0, IF(N71=0, 0, 1), N71/T71),5)</f>
        <v>0.79222999999999999</v>
      </c>
    </row>
    <row r="72" spans="1:22" ht="16" thickBot="1" x14ac:dyDescent="0.25">
      <c r="A72" s="47"/>
      <c r="B72" s="47"/>
      <c r="C72" s="47"/>
      <c r="D72" s="47" t="s">
        <v>121</v>
      </c>
      <c r="E72" s="47"/>
      <c r="F72" s="47"/>
      <c r="G72" s="47"/>
      <c r="H72" s="58">
        <f>ROUND(SUM(H65:H71),5)</f>
        <v>6333</v>
      </c>
      <c r="I72" s="47"/>
      <c r="J72" s="58">
        <f>ROUND(SUM(J65:J71),5)</f>
        <v>6459</v>
      </c>
      <c r="K72" s="47"/>
      <c r="L72" s="59">
        <f t="shared" si="11"/>
        <v>0.98048999999999997</v>
      </c>
      <c r="M72" s="105"/>
      <c r="N72" s="58">
        <f>ROUND(SUM(N65:N71),5)</f>
        <v>113551</v>
      </c>
      <c r="O72" s="47"/>
      <c r="P72" s="58">
        <f>ROUND(SUM(P65:P71),5)</f>
        <v>113075</v>
      </c>
      <c r="Q72" s="47"/>
      <c r="R72" s="59">
        <f t="shared" si="12"/>
        <v>1.00421</v>
      </c>
      <c r="S72" s="105"/>
      <c r="T72" s="58">
        <f>ROUND(SUM(T65:T71),5)</f>
        <v>119230</v>
      </c>
      <c r="V72" s="59">
        <f t="shared" si="13"/>
        <v>0.95237000000000005</v>
      </c>
    </row>
    <row r="73" spans="1:22" x14ac:dyDescent="0.2">
      <c r="A73" s="47"/>
      <c r="B73" s="47"/>
      <c r="C73" s="47" t="s">
        <v>122</v>
      </c>
      <c r="D73" s="47"/>
      <c r="E73" s="47"/>
      <c r="F73" s="47"/>
      <c r="G73" s="47"/>
      <c r="H73" s="52">
        <f>ROUND(H64-H72,5)</f>
        <v>18848</v>
      </c>
      <c r="I73" s="47"/>
      <c r="J73" s="52">
        <f>ROUND(J64-J72,5)</f>
        <v>38841</v>
      </c>
      <c r="K73" s="47"/>
      <c r="L73" s="53">
        <f t="shared" si="11"/>
        <v>0.48526000000000002</v>
      </c>
      <c r="M73" s="105"/>
      <c r="N73" s="52">
        <f>ROUND(N64-N72,5)</f>
        <v>989314</v>
      </c>
      <c r="O73" s="47"/>
      <c r="P73" s="52">
        <f>ROUND(P64-P72,5)</f>
        <v>819182</v>
      </c>
      <c r="Q73" s="47"/>
      <c r="R73" s="53">
        <f t="shared" si="12"/>
        <v>1.2076899999999999</v>
      </c>
      <c r="S73" s="105"/>
      <c r="T73" s="52">
        <f>ROUND(T64-T72,5)</f>
        <v>869143</v>
      </c>
      <c r="V73" s="53">
        <f t="shared" si="13"/>
        <v>1.13826</v>
      </c>
    </row>
    <row r="74" spans="1:22" x14ac:dyDescent="0.2">
      <c r="A74" s="47"/>
      <c r="B74" s="47"/>
      <c r="C74" s="47"/>
      <c r="D74" s="47" t="s">
        <v>123</v>
      </c>
      <c r="E74" s="47"/>
      <c r="F74" s="47"/>
      <c r="G74" s="47"/>
      <c r="H74" s="52"/>
      <c r="I74" s="47"/>
      <c r="J74" s="52"/>
      <c r="K74" s="47"/>
      <c r="L74" s="53"/>
      <c r="M74" s="105"/>
      <c r="N74" s="52"/>
      <c r="O74" s="47"/>
      <c r="P74" s="52"/>
      <c r="Q74" s="47"/>
      <c r="R74" s="53"/>
      <c r="S74" s="105"/>
      <c r="T74" s="52"/>
      <c r="V74" s="53"/>
    </row>
    <row r="75" spans="1:22" x14ac:dyDescent="0.2">
      <c r="A75" s="47"/>
      <c r="B75" s="47"/>
      <c r="C75" s="47"/>
      <c r="D75" s="47"/>
      <c r="E75" s="47" t="s">
        <v>124</v>
      </c>
      <c r="F75" s="47"/>
      <c r="G75" s="47"/>
      <c r="H75" s="52"/>
      <c r="I75" s="47"/>
      <c r="J75" s="52"/>
      <c r="K75" s="47"/>
      <c r="L75" s="53"/>
      <c r="M75" s="105"/>
      <c r="N75" s="52"/>
      <c r="O75" s="47"/>
      <c r="P75" s="52"/>
      <c r="Q75" s="47"/>
      <c r="R75" s="53"/>
      <c r="S75" s="105"/>
      <c r="T75" s="52"/>
      <c r="V75" s="53"/>
    </row>
    <row r="76" spans="1:22" x14ac:dyDescent="0.2">
      <c r="A76" s="47"/>
      <c r="B76" s="47"/>
      <c r="C76" s="47"/>
      <c r="D76" s="47"/>
      <c r="E76" s="47"/>
      <c r="F76" s="47" t="s">
        <v>125</v>
      </c>
      <c r="G76" s="47"/>
      <c r="H76" s="52">
        <v>34708</v>
      </c>
      <c r="I76" s="47"/>
      <c r="J76" s="52">
        <v>34718</v>
      </c>
      <c r="K76" s="47"/>
      <c r="L76" s="53">
        <f t="shared" ref="L76:L81" si="14">ROUND(IF(J76=0, IF(H76=0, 0, 1), H76/J76),5)</f>
        <v>0.99970999999999999</v>
      </c>
      <c r="M76" s="105"/>
      <c r="N76" s="52">
        <v>412108</v>
      </c>
      <c r="O76" s="47"/>
      <c r="P76" s="52">
        <v>414808</v>
      </c>
      <c r="Q76" s="47"/>
      <c r="R76" s="53">
        <f t="shared" ref="R76:R81" si="15">ROUND(IF(P76=0, IF(N76=0, 0, 1), N76/P76),5)</f>
        <v>0.99348999999999998</v>
      </c>
      <c r="S76" s="105"/>
      <c r="T76" s="52">
        <v>451254</v>
      </c>
      <c r="V76" s="53">
        <f t="shared" si="13"/>
        <v>0.91325000000000001</v>
      </c>
    </row>
    <row r="77" spans="1:22" x14ac:dyDescent="0.2">
      <c r="A77" s="47"/>
      <c r="B77" s="47"/>
      <c r="C77" s="47"/>
      <c r="D77" s="47"/>
      <c r="E77" s="47"/>
      <c r="F77" s="47" t="s">
        <v>126</v>
      </c>
      <c r="G77" s="47"/>
      <c r="H77" s="52">
        <v>2907</v>
      </c>
      <c r="I77" s="47"/>
      <c r="J77" s="52">
        <v>1517</v>
      </c>
      <c r="K77" s="47"/>
      <c r="L77" s="53">
        <f t="shared" si="14"/>
        <v>1.91628</v>
      </c>
      <c r="M77" s="105"/>
      <c r="N77" s="52">
        <v>19451</v>
      </c>
      <c r="O77" s="47"/>
      <c r="P77" s="52">
        <v>18156</v>
      </c>
      <c r="Q77" s="47"/>
      <c r="R77" s="53">
        <f t="shared" si="15"/>
        <v>1.0713299999999999</v>
      </c>
      <c r="S77" s="105"/>
      <c r="T77" s="52">
        <v>19705</v>
      </c>
      <c r="V77" s="53">
        <f t="shared" si="13"/>
        <v>0.98711000000000004</v>
      </c>
    </row>
    <row r="78" spans="1:22" x14ac:dyDescent="0.2">
      <c r="A78" s="47"/>
      <c r="B78" s="47"/>
      <c r="C78" s="47"/>
      <c r="D78" s="47"/>
      <c r="E78" s="47"/>
      <c r="F78" s="47" t="s">
        <v>127</v>
      </c>
      <c r="G78" s="47"/>
      <c r="H78" s="52">
        <v>2428</v>
      </c>
      <c r="I78" s="47"/>
      <c r="J78" s="52">
        <v>2659</v>
      </c>
      <c r="K78" s="47"/>
      <c r="L78" s="53">
        <f t="shared" si="14"/>
        <v>0.91313</v>
      </c>
      <c r="M78" s="105"/>
      <c r="N78" s="52">
        <v>28180</v>
      </c>
      <c r="O78" s="47"/>
      <c r="P78" s="52">
        <v>31741</v>
      </c>
      <c r="Q78" s="47"/>
      <c r="R78" s="53">
        <f t="shared" si="15"/>
        <v>0.88780999999999999</v>
      </c>
      <c r="S78" s="105"/>
      <c r="T78" s="52">
        <v>34524</v>
      </c>
      <c r="V78" s="53">
        <f t="shared" si="13"/>
        <v>0.81623999999999997</v>
      </c>
    </row>
    <row r="79" spans="1:22" x14ac:dyDescent="0.2">
      <c r="A79" s="47"/>
      <c r="B79" s="47"/>
      <c r="C79" s="47"/>
      <c r="D79" s="47"/>
      <c r="E79" s="47"/>
      <c r="F79" s="47" t="s">
        <v>128</v>
      </c>
      <c r="G79" s="47"/>
      <c r="H79" s="52">
        <v>344</v>
      </c>
      <c r="I79" s="47"/>
      <c r="J79" s="52">
        <v>319</v>
      </c>
      <c r="K79" s="47"/>
      <c r="L79" s="53">
        <f t="shared" si="14"/>
        <v>1.0783700000000001</v>
      </c>
      <c r="M79" s="105"/>
      <c r="N79" s="52">
        <v>3828</v>
      </c>
      <c r="O79" s="47"/>
      <c r="P79" s="52">
        <v>3808</v>
      </c>
      <c r="Q79" s="47"/>
      <c r="R79" s="53">
        <f t="shared" si="15"/>
        <v>1.00525</v>
      </c>
      <c r="S79" s="105"/>
      <c r="T79" s="52">
        <v>4131</v>
      </c>
      <c r="V79" s="53">
        <f t="shared" si="13"/>
        <v>0.92664999999999997</v>
      </c>
    </row>
    <row r="80" spans="1:22" ht="16" thickBot="1" x14ac:dyDescent="0.25">
      <c r="A80" s="47"/>
      <c r="B80" s="47"/>
      <c r="C80" s="47"/>
      <c r="D80" s="47"/>
      <c r="E80" s="47"/>
      <c r="F80" s="47" t="s">
        <v>129</v>
      </c>
      <c r="G80" s="47"/>
      <c r="H80" s="54">
        <v>72</v>
      </c>
      <c r="I80" s="47"/>
      <c r="J80" s="54">
        <v>52</v>
      </c>
      <c r="K80" s="47"/>
      <c r="L80" s="55">
        <f t="shared" si="14"/>
        <v>1.38462</v>
      </c>
      <c r="M80" s="105"/>
      <c r="N80" s="54">
        <v>464</v>
      </c>
      <c r="O80" s="47"/>
      <c r="P80" s="54">
        <v>622</v>
      </c>
      <c r="Q80" s="47"/>
      <c r="R80" s="55">
        <f t="shared" si="15"/>
        <v>0.74597999999999998</v>
      </c>
      <c r="S80" s="105"/>
      <c r="T80" s="54">
        <v>678</v>
      </c>
      <c r="V80" s="55">
        <f t="shared" si="13"/>
        <v>0.68437000000000003</v>
      </c>
    </row>
    <row r="81" spans="1:22" x14ac:dyDescent="0.2">
      <c r="A81" s="47"/>
      <c r="B81" s="47"/>
      <c r="C81" s="47"/>
      <c r="D81" s="47"/>
      <c r="E81" s="47" t="s">
        <v>130</v>
      </c>
      <c r="F81" s="47"/>
      <c r="G81" s="47"/>
      <c r="H81" s="52">
        <f>ROUND(SUM(H75:H80),5)</f>
        <v>40459</v>
      </c>
      <c r="I81" s="47"/>
      <c r="J81" s="52">
        <f>ROUND(SUM(J75:J80),5)</f>
        <v>39265</v>
      </c>
      <c r="K81" s="47"/>
      <c r="L81" s="53">
        <f t="shared" si="14"/>
        <v>1.03041</v>
      </c>
      <c r="M81" s="105"/>
      <c r="N81" s="52">
        <f>ROUND(SUM(N75:N80),5)</f>
        <v>464031</v>
      </c>
      <c r="O81" s="47"/>
      <c r="P81" s="52">
        <f>ROUND(SUM(P75:P80),5)</f>
        <v>469135</v>
      </c>
      <c r="Q81" s="47"/>
      <c r="R81" s="53">
        <f t="shared" si="15"/>
        <v>0.98912</v>
      </c>
      <c r="S81" s="105"/>
      <c r="T81" s="52">
        <f>ROUND(SUM(T75:T80),5)</f>
        <v>510292</v>
      </c>
      <c r="V81" s="53">
        <f t="shared" si="13"/>
        <v>0.90934000000000004</v>
      </c>
    </row>
    <row r="82" spans="1:22" x14ac:dyDescent="0.2">
      <c r="A82" s="47"/>
      <c r="B82" s="47"/>
      <c r="C82" s="47"/>
      <c r="D82" s="47"/>
      <c r="E82" s="47" t="s">
        <v>131</v>
      </c>
      <c r="F82" s="47"/>
      <c r="G82" s="47"/>
      <c r="H82" s="52"/>
      <c r="I82" s="47"/>
      <c r="J82" s="52"/>
      <c r="K82" s="47"/>
      <c r="L82" s="53"/>
      <c r="M82" s="105"/>
      <c r="N82" s="52"/>
      <c r="O82" s="47"/>
      <c r="P82" s="52"/>
      <c r="Q82" s="47"/>
      <c r="R82" s="53"/>
      <c r="S82" s="105"/>
      <c r="T82" s="52"/>
      <c r="V82" s="53"/>
    </row>
    <row r="83" spans="1:22" x14ac:dyDescent="0.2">
      <c r="A83" s="47"/>
      <c r="B83" s="47"/>
      <c r="C83" s="47"/>
      <c r="D83" s="47"/>
      <c r="E83" s="47"/>
      <c r="F83" s="47" t="s">
        <v>132</v>
      </c>
      <c r="G83" s="47"/>
      <c r="H83" s="52">
        <v>0</v>
      </c>
      <c r="I83" s="47"/>
      <c r="J83" s="52">
        <v>0</v>
      </c>
      <c r="K83" s="47"/>
      <c r="L83" s="53">
        <f t="shared" ref="L83:L89" si="16">ROUND(IF(J83=0, IF(H83=0, 0, 1), H83/J83),5)</f>
        <v>0</v>
      </c>
      <c r="M83" s="105"/>
      <c r="N83" s="52">
        <v>11960</v>
      </c>
      <c r="O83" s="47"/>
      <c r="P83" s="52">
        <v>13000</v>
      </c>
      <c r="Q83" s="47"/>
      <c r="R83" s="53">
        <f t="shared" ref="R83:R89" si="17">ROUND(IF(P83=0, IF(N83=0, 0, 1), N83/P83),5)</f>
        <v>0.92</v>
      </c>
      <c r="S83" s="105"/>
      <c r="T83" s="52">
        <v>13000</v>
      </c>
      <c r="V83" s="53">
        <f t="shared" si="13"/>
        <v>0.92</v>
      </c>
    </row>
    <row r="84" spans="1:22" x14ac:dyDescent="0.2">
      <c r="A84" s="47"/>
      <c r="B84" s="47"/>
      <c r="C84" s="47"/>
      <c r="D84" s="47"/>
      <c r="E84" s="47"/>
      <c r="F84" s="47" t="s">
        <v>133</v>
      </c>
      <c r="G84" s="47"/>
      <c r="H84" s="52">
        <v>0</v>
      </c>
      <c r="I84" s="47"/>
      <c r="J84" s="52">
        <v>1000</v>
      </c>
      <c r="K84" s="47"/>
      <c r="L84" s="53">
        <f t="shared" si="16"/>
        <v>0</v>
      </c>
      <c r="M84" s="105"/>
      <c r="N84" s="52">
        <v>5250</v>
      </c>
      <c r="O84" s="47"/>
      <c r="P84" s="52">
        <v>11000</v>
      </c>
      <c r="Q84" s="47"/>
      <c r="R84" s="53">
        <f t="shared" si="17"/>
        <v>0.47727000000000003</v>
      </c>
      <c r="S84" s="105"/>
      <c r="T84" s="52">
        <v>12000</v>
      </c>
      <c r="V84" s="53">
        <f t="shared" si="13"/>
        <v>0.4375</v>
      </c>
    </row>
    <row r="85" spans="1:22" x14ac:dyDescent="0.2">
      <c r="A85" s="47"/>
      <c r="B85" s="47"/>
      <c r="C85" s="47"/>
      <c r="D85" s="47"/>
      <c r="E85" s="47"/>
      <c r="F85" s="47" t="s">
        <v>134</v>
      </c>
      <c r="G85" s="47"/>
      <c r="H85" s="52">
        <v>170</v>
      </c>
      <c r="I85" s="47"/>
      <c r="J85" s="52">
        <v>192</v>
      </c>
      <c r="K85" s="47"/>
      <c r="L85" s="53">
        <f t="shared" si="16"/>
        <v>0.88541999999999998</v>
      </c>
      <c r="M85" s="105"/>
      <c r="N85" s="52">
        <v>2112</v>
      </c>
      <c r="O85" s="47"/>
      <c r="P85" s="52">
        <v>2321</v>
      </c>
      <c r="Q85" s="47"/>
      <c r="R85" s="53">
        <f t="shared" si="17"/>
        <v>0.90995000000000004</v>
      </c>
      <c r="S85" s="105"/>
      <c r="T85" s="52">
        <v>2516</v>
      </c>
      <c r="V85" s="53">
        <f t="shared" si="13"/>
        <v>0.83943000000000001</v>
      </c>
    </row>
    <row r="86" spans="1:22" x14ac:dyDescent="0.2">
      <c r="A86" s="47"/>
      <c r="B86" s="47"/>
      <c r="C86" s="47"/>
      <c r="D86" s="47"/>
      <c r="E86" s="47"/>
      <c r="F86" s="47" t="s">
        <v>135</v>
      </c>
      <c r="G86" s="47"/>
      <c r="H86" s="52">
        <v>660</v>
      </c>
      <c r="I86" s="47"/>
      <c r="J86" s="52">
        <v>224</v>
      </c>
      <c r="K86" s="47"/>
      <c r="L86" s="53">
        <f t="shared" si="16"/>
        <v>2.9464299999999999</v>
      </c>
      <c r="M86" s="105"/>
      <c r="N86" s="52">
        <v>4999</v>
      </c>
      <c r="O86" s="47"/>
      <c r="P86" s="52">
        <v>3557</v>
      </c>
      <c r="Q86" s="47"/>
      <c r="R86" s="53">
        <f t="shared" si="17"/>
        <v>1.4054</v>
      </c>
      <c r="S86" s="105"/>
      <c r="T86" s="52">
        <v>5241</v>
      </c>
      <c r="V86" s="53">
        <f t="shared" si="13"/>
        <v>0.95382999999999996</v>
      </c>
    </row>
    <row r="87" spans="1:22" ht="27" customHeight="1" x14ac:dyDescent="0.2">
      <c r="A87" s="47"/>
      <c r="B87" s="47"/>
      <c r="C87" s="47"/>
      <c r="D87" s="47"/>
      <c r="E87" s="47"/>
      <c r="F87" s="47" t="s">
        <v>136</v>
      </c>
      <c r="G87" s="47"/>
      <c r="H87" s="52">
        <v>1200</v>
      </c>
      <c r="I87" s="47"/>
      <c r="J87" s="52">
        <v>0</v>
      </c>
      <c r="K87" s="47"/>
      <c r="L87" s="53">
        <f t="shared" si="16"/>
        <v>1</v>
      </c>
      <c r="M87" s="105"/>
      <c r="N87" s="52">
        <v>11576</v>
      </c>
      <c r="O87" s="47"/>
      <c r="P87" s="52">
        <v>5290</v>
      </c>
      <c r="Q87" s="47"/>
      <c r="R87" s="53">
        <f t="shared" si="17"/>
        <v>2.1882799999999998</v>
      </c>
      <c r="S87" s="105"/>
      <c r="T87" s="52">
        <v>5870</v>
      </c>
      <c r="V87" s="53">
        <f t="shared" si="13"/>
        <v>1.9720599999999999</v>
      </c>
    </row>
    <row r="88" spans="1:22" ht="16" thickBot="1" x14ac:dyDescent="0.25">
      <c r="A88" s="47"/>
      <c r="B88" s="47"/>
      <c r="C88" s="47"/>
      <c r="D88" s="47"/>
      <c r="E88" s="47"/>
      <c r="F88" s="47" t="s">
        <v>137</v>
      </c>
      <c r="G88" s="47"/>
      <c r="H88" s="54">
        <v>445</v>
      </c>
      <c r="I88" s="47"/>
      <c r="J88" s="54">
        <v>200</v>
      </c>
      <c r="K88" s="47"/>
      <c r="L88" s="55">
        <f t="shared" si="16"/>
        <v>2.2250000000000001</v>
      </c>
      <c r="M88" s="105"/>
      <c r="N88" s="54">
        <v>6274</v>
      </c>
      <c r="O88" s="47"/>
      <c r="P88" s="54">
        <v>2775</v>
      </c>
      <c r="Q88" s="47"/>
      <c r="R88" s="55">
        <f t="shared" si="17"/>
        <v>2.2608999999999999</v>
      </c>
      <c r="S88" s="105"/>
      <c r="T88" s="54">
        <v>3600</v>
      </c>
      <c r="V88" s="55">
        <f t="shared" si="13"/>
        <v>1.74278</v>
      </c>
    </row>
    <row r="89" spans="1:22" x14ac:dyDescent="0.2">
      <c r="A89" s="47"/>
      <c r="B89" s="47"/>
      <c r="C89" s="47"/>
      <c r="D89" s="47"/>
      <c r="E89" s="47" t="s">
        <v>138</v>
      </c>
      <c r="F89" s="47"/>
      <c r="G89" s="47"/>
      <c r="H89" s="52">
        <f>ROUND(SUM(H82:H88),5)</f>
        <v>2475</v>
      </c>
      <c r="I89" s="47"/>
      <c r="J89" s="52">
        <f>ROUND(SUM(J82:J88),5)</f>
        <v>1616</v>
      </c>
      <c r="K89" s="47"/>
      <c r="L89" s="53">
        <f t="shared" si="16"/>
        <v>1.53156</v>
      </c>
      <c r="M89" s="105"/>
      <c r="N89" s="52">
        <f>ROUND(SUM(N82:N88),5)</f>
        <v>42171</v>
      </c>
      <c r="O89" s="47"/>
      <c r="P89" s="52">
        <f>ROUND(SUM(P82:P88),5)</f>
        <v>37943</v>
      </c>
      <c r="Q89" s="47"/>
      <c r="R89" s="53">
        <f t="shared" si="17"/>
        <v>1.1114299999999999</v>
      </c>
      <c r="S89" s="105"/>
      <c r="T89" s="52">
        <f>ROUND(SUM(T82:T88),5)</f>
        <v>42227</v>
      </c>
      <c r="V89" s="53">
        <f t="shared" si="13"/>
        <v>0.99866999999999995</v>
      </c>
    </row>
    <row r="90" spans="1:22" x14ac:dyDescent="0.2">
      <c r="A90" s="47"/>
      <c r="B90" s="47"/>
      <c r="C90" s="47"/>
      <c r="D90" s="47"/>
      <c r="E90" s="47" t="s">
        <v>139</v>
      </c>
      <c r="F90" s="47"/>
      <c r="G90" s="47"/>
      <c r="H90" s="52"/>
      <c r="I90" s="47"/>
      <c r="J90" s="52"/>
      <c r="K90" s="47"/>
      <c r="L90" s="53"/>
      <c r="M90" s="105"/>
      <c r="N90" s="52"/>
      <c r="O90" s="47"/>
      <c r="P90" s="52"/>
      <c r="Q90" s="47"/>
      <c r="R90" s="53"/>
      <c r="S90" s="105"/>
      <c r="T90" s="52"/>
      <c r="V90" s="53"/>
    </row>
    <row r="91" spans="1:22" x14ac:dyDescent="0.2">
      <c r="A91" s="47"/>
      <c r="B91" s="47"/>
      <c r="C91" s="47"/>
      <c r="D91" s="47"/>
      <c r="E91" s="47"/>
      <c r="F91" s="47" t="s">
        <v>140</v>
      </c>
      <c r="G91" s="47"/>
      <c r="H91" s="80">
        <v>1771</v>
      </c>
      <c r="I91" s="47"/>
      <c r="J91" s="52">
        <v>478</v>
      </c>
      <c r="K91" s="47"/>
      <c r="L91" s="53">
        <f t="shared" ref="L91:L97" si="18">ROUND(IF(J91=0, IF(H91=0, 0, 1), H91/J91),5)</f>
        <v>3.7050200000000002</v>
      </c>
      <c r="M91" s="105"/>
      <c r="N91" s="52">
        <v>9810</v>
      </c>
      <c r="O91" s="47"/>
      <c r="P91" s="52">
        <v>11912</v>
      </c>
      <c r="Q91" s="47"/>
      <c r="R91" s="53">
        <f t="shared" ref="R91:R97" si="19">ROUND(IF(P91=0, IF(N91=0, 0, 1), N91/P91),5)</f>
        <v>0.82354000000000005</v>
      </c>
      <c r="S91" s="105"/>
      <c r="T91" s="52">
        <v>12460</v>
      </c>
      <c r="V91" s="53">
        <f t="shared" si="13"/>
        <v>0.78732000000000002</v>
      </c>
    </row>
    <row r="92" spans="1:22" x14ac:dyDescent="0.2">
      <c r="A92" s="47"/>
      <c r="B92" s="47"/>
      <c r="C92" s="47"/>
      <c r="D92" s="47"/>
      <c r="E92" s="47"/>
      <c r="F92" s="47" t="s">
        <v>141</v>
      </c>
      <c r="G92" s="47"/>
      <c r="H92" s="52">
        <v>681</v>
      </c>
      <c r="I92" s="47"/>
      <c r="J92" s="52">
        <v>1226</v>
      </c>
      <c r="K92" s="47"/>
      <c r="L92" s="53">
        <f t="shared" si="18"/>
        <v>0.55545999999999995</v>
      </c>
      <c r="M92" s="105"/>
      <c r="N92" s="52">
        <v>3666</v>
      </c>
      <c r="O92" s="47"/>
      <c r="P92" s="52">
        <v>6652</v>
      </c>
      <c r="Q92" s="47"/>
      <c r="R92" s="53">
        <f t="shared" si="19"/>
        <v>0.55110999999999999</v>
      </c>
      <c r="S92" s="105"/>
      <c r="T92" s="52">
        <v>6670</v>
      </c>
      <c r="V92" s="53">
        <f t="shared" si="13"/>
        <v>0.54962999999999995</v>
      </c>
    </row>
    <row r="93" spans="1:22" x14ac:dyDescent="0.2">
      <c r="A93" s="47"/>
      <c r="B93" s="47"/>
      <c r="C93" s="47"/>
      <c r="D93" s="47"/>
      <c r="E93" s="47"/>
      <c r="F93" s="47" t="s">
        <v>142</v>
      </c>
      <c r="G93" s="47"/>
      <c r="H93" s="52">
        <v>0</v>
      </c>
      <c r="I93" s="47"/>
      <c r="J93" s="52">
        <v>0</v>
      </c>
      <c r="K93" s="47"/>
      <c r="L93" s="53">
        <f t="shared" si="18"/>
        <v>0</v>
      </c>
      <c r="M93" s="105"/>
      <c r="N93" s="52">
        <v>106</v>
      </c>
      <c r="O93" s="47"/>
      <c r="P93" s="52">
        <v>0</v>
      </c>
      <c r="Q93" s="47"/>
      <c r="R93" s="53">
        <f t="shared" si="19"/>
        <v>1</v>
      </c>
      <c r="S93" s="105"/>
      <c r="T93" s="52">
        <v>0</v>
      </c>
      <c r="V93" s="53">
        <f t="shared" si="13"/>
        <v>1</v>
      </c>
    </row>
    <row r="94" spans="1:22" x14ac:dyDescent="0.2">
      <c r="A94" s="47"/>
      <c r="B94" s="47"/>
      <c r="C94" s="47"/>
      <c r="D94" s="47"/>
      <c r="E94" s="47"/>
      <c r="F94" s="47" t="s">
        <v>143</v>
      </c>
      <c r="G94" s="47"/>
      <c r="H94" s="52">
        <v>0</v>
      </c>
      <c r="I94" s="47"/>
      <c r="J94" s="52">
        <v>0</v>
      </c>
      <c r="K94" s="47"/>
      <c r="L94" s="53">
        <f t="shared" si="18"/>
        <v>0</v>
      </c>
      <c r="M94" s="105"/>
      <c r="N94" s="52">
        <v>16500</v>
      </c>
      <c r="O94" s="47"/>
      <c r="P94" s="52">
        <v>18000</v>
      </c>
      <c r="Q94" s="47"/>
      <c r="R94" s="53">
        <f t="shared" si="19"/>
        <v>0.91666999999999998</v>
      </c>
      <c r="S94" s="105"/>
      <c r="T94" s="52">
        <v>18000</v>
      </c>
      <c r="V94" s="53">
        <f t="shared" si="13"/>
        <v>0.91666999999999998</v>
      </c>
    </row>
    <row r="95" spans="1:22" x14ac:dyDescent="0.2">
      <c r="A95" s="47"/>
      <c r="B95" s="47"/>
      <c r="C95" s="47"/>
      <c r="D95" s="47"/>
      <c r="E95" s="47"/>
      <c r="F95" s="47" t="s">
        <v>144</v>
      </c>
      <c r="G95" s="47"/>
      <c r="H95" s="52">
        <v>3570</v>
      </c>
      <c r="I95" s="47"/>
      <c r="J95" s="52">
        <v>4555</v>
      </c>
      <c r="K95" s="47"/>
      <c r="L95" s="53">
        <f t="shared" si="18"/>
        <v>0.78374999999999995</v>
      </c>
      <c r="M95" s="105"/>
      <c r="N95" s="52">
        <v>71071</v>
      </c>
      <c r="O95" s="47"/>
      <c r="P95" s="52">
        <v>60186</v>
      </c>
      <c r="Q95" s="47"/>
      <c r="R95" s="53">
        <f t="shared" si="19"/>
        <v>1.18086</v>
      </c>
      <c r="S95" s="105"/>
      <c r="T95" s="52">
        <v>63650</v>
      </c>
      <c r="V95" s="53">
        <f t="shared" si="13"/>
        <v>1.11659</v>
      </c>
    </row>
    <row r="96" spans="1:22" ht="16" thickBot="1" x14ac:dyDescent="0.25">
      <c r="A96" s="47"/>
      <c r="B96" s="47"/>
      <c r="C96" s="47"/>
      <c r="D96" s="47"/>
      <c r="E96" s="47"/>
      <c r="F96" s="47" t="s">
        <v>145</v>
      </c>
      <c r="G96" s="47"/>
      <c r="H96" s="54">
        <v>0</v>
      </c>
      <c r="I96" s="47"/>
      <c r="J96" s="54">
        <v>0</v>
      </c>
      <c r="K96" s="47"/>
      <c r="L96" s="55">
        <f t="shared" si="18"/>
        <v>0</v>
      </c>
      <c r="M96" s="105"/>
      <c r="N96" s="54">
        <v>2250</v>
      </c>
      <c r="O96" s="47"/>
      <c r="P96" s="54">
        <v>2250</v>
      </c>
      <c r="Q96" s="47"/>
      <c r="R96" s="55">
        <f t="shared" si="19"/>
        <v>1</v>
      </c>
      <c r="S96" s="105"/>
      <c r="T96" s="54">
        <v>2250</v>
      </c>
      <c r="V96" s="55">
        <f t="shared" si="13"/>
        <v>1</v>
      </c>
    </row>
    <row r="97" spans="1:22" x14ac:dyDescent="0.2">
      <c r="A97" s="47"/>
      <c r="B97" s="47"/>
      <c r="C97" s="47"/>
      <c r="D97" s="47"/>
      <c r="E97" s="47" t="s">
        <v>146</v>
      </c>
      <c r="F97" s="47"/>
      <c r="G97" s="47"/>
      <c r="H97" s="52">
        <f>ROUND(SUM(H90:H96),5)</f>
        <v>6022</v>
      </c>
      <c r="I97" s="47"/>
      <c r="J97" s="52">
        <f>ROUND(SUM(J90:J96),5)</f>
        <v>6259</v>
      </c>
      <c r="K97" s="47"/>
      <c r="L97" s="53">
        <f t="shared" si="18"/>
        <v>0.96213000000000004</v>
      </c>
      <c r="M97" s="105"/>
      <c r="N97" s="52">
        <f>ROUND(SUM(N90:N96),5)</f>
        <v>103403</v>
      </c>
      <c r="O97" s="47"/>
      <c r="P97" s="52">
        <f>ROUND(SUM(P90:P96),5)</f>
        <v>99000</v>
      </c>
      <c r="Q97" s="47"/>
      <c r="R97" s="53">
        <f t="shared" si="19"/>
        <v>1.04447</v>
      </c>
      <c r="S97" s="105"/>
      <c r="T97" s="52">
        <f>ROUND(SUM(T90:T96),5)</f>
        <v>103030</v>
      </c>
      <c r="V97" s="53">
        <f t="shared" si="13"/>
        <v>1.00362</v>
      </c>
    </row>
    <row r="98" spans="1:22" x14ac:dyDescent="0.2">
      <c r="A98" s="47"/>
      <c r="B98" s="47"/>
      <c r="C98" s="47"/>
      <c r="D98" s="47"/>
      <c r="E98" s="47" t="s">
        <v>147</v>
      </c>
      <c r="F98" s="47"/>
      <c r="G98" s="47"/>
      <c r="H98" s="52"/>
      <c r="I98" s="47"/>
      <c r="J98" s="52"/>
      <c r="K98" s="47"/>
      <c r="L98" s="53"/>
      <c r="M98" s="105"/>
      <c r="N98" s="52"/>
      <c r="O98" s="47"/>
      <c r="P98" s="52"/>
      <c r="Q98" s="47"/>
      <c r="R98" s="53"/>
      <c r="S98" s="105"/>
      <c r="T98" s="52"/>
      <c r="V98" s="53"/>
    </row>
    <row r="99" spans="1:22" x14ac:dyDescent="0.2">
      <c r="A99" s="47"/>
      <c r="B99" s="47"/>
      <c r="C99" s="47"/>
      <c r="D99" s="47"/>
      <c r="E99" s="47"/>
      <c r="F99" s="47" t="s">
        <v>148</v>
      </c>
      <c r="G99" s="47"/>
      <c r="H99" s="52">
        <v>0</v>
      </c>
      <c r="I99" s="47"/>
      <c r="J99" s="52">
        <v>0</v>
      </c>
      <c r="K99" s="47"/>
      <c r="L99" s="53">
        <f t="shared" ref="L99:L110" si="20">ROUND(IF(J99=0, IF(H99=0, 0, 1), H99/J99),5)</f>
        <v>0</v>
      </c>
      <c r="M99" s="105"/>
      <c r="N99" s="52">
        <v>50</v>
      </c>
      <c r="O99" s="47"/>
      <c r="P99" s="52">
        <v>0</v>
      </c>
      <c r="Q99" s="47"/>
      <c r="R99" s="53">
        <f t="shared" ref="R99:R110" si="21">ROUND(IF(P99=0, IF(N99=0, 0, 1), N99/P99),5)</f>
        <v>1</v>
      </c>
      <c r="S99" s="105"/>
      <c r="T99" s="52">
        <v>0</v>
      </c>
      <c r="V99" s="53">
        <f t="shared" si="13"/>
        <v>1</v>
      </c>
    </row>
    <row r="100" spans="1:22" x14ac:dyDescent="0.2">
      <c r="A100" s="47"/>
      <c r="B100" s="47"/>
      <c r="C100" s="47"/>
      <c r="D100" s="47"/>
      <c r="E100" s="47"/>
      <c r="F100" s="47" t="s">
        <v>149</v>
      </c>
      <c r="G100" s="47"/>
      <c r="H100" s="52">
        <v>1274</v>
      </c>
      <c r="I100" s="47"/>
      <c r="J100" s="52">
        <v>1958</v>
      </c>
      <c r="K100" s="47"/>
      <c r="L100" s="53">
        <f t="shared" si="20"/>
        <v>0.65066000000000002</v>
      </c>
      <c r="M100" s="105"/>
      <c r="N100" s="52">
        <v>17260</v>
      </c>
      <c r="O100" s="47"/>
      <c r="P100" s="52">
        <v>18495</v>
      </c>
      <c r="Q100" s="47"/>
      <c r="R100" s="53">
        <f t="shared" si="21"/>
        <v>0.93323</v>
      </c>
      <c r="S100" s="105"/>
      <c r="T100" s="52">
        <v>20120</v>
      </c>
      <c r="V100" s="53">
        <f t="shared" si="13"/>
        <v>0.85785</v>
      </c>
    </row>
    <row r="101" spans="1:22" x14ac:dyDescent="0.2">
      <c r="A101" s="47"/>
      <c r="B101" s="47"/>
      <c r="C101" s="47"/>
      <c r="D101" s="47"/>
      <c r="E101" s="47"/>
      <c r="F101" s="47" t="s">
        <v>150</v>
      </c>
      <c r="G101" s="47"/>
      <c r="H101" s="52">
        <v>319</v>
      </c>
      <c r="I101" s="47"/>
      <c r="J101" s="52">
        <v>260</v>
      </c>
      <c r="K101" s="47"/>
      <c r="L101" s="53">
        <f t="shared" si="20"/>
        <v>1.22692</v>
      </c>
      <c r="M101" s="105"/>
      <c r="N101" s="52">
        <v>3103</v>
      </c>
      <c r="O101" s="47"/>
      <c r="P101" s="52">
        <v>4267</v>
      </c>
      <c r="Q101" s="47"/>
      <c r="R101" s="53">
        <f t="shared" si="21"/>
        <v>0.72721000000000002</v>
      </c>
      <c r="S101" s="105"/>
      <c r="T101" s="52">
        <v>4530</v>
      </c>
      <c r="V101" s="53">
        <f t="shared" si="13"/>
        <v>0.68498999999999999</v>
      </c>
    </row>
    <row r="102" spans="1:22" x14ac:dyDescent="0.2">
      <c r="A102" s="47"/>
      <c r="B102" s="47"/>
      <c r="C102" s="47"/>
      <c r="D102" s="47"/>
      <c r="E102" s="47"/>
      <c r="F102" s="47" t="s">
        <v>151</v>
      </c>
      <c r="G102" s="47"/>
      <c r="H102" s="52">
        <v>4917</v>
      </c>
      <c r="I102" s="47"/>
      <c r="J102" s="52">
        <v>1882</v>
      </c>
      <c r="K102" s="47"/>
      <c r="L102" s="53">
        <f t="shared" si="20"/>
        <v>2.6126499999999999</v>
      </c>
      <c r="M102" s="105"/>
      <c r="N102" s="52">
        <v>26303</v>
      </c>
      <c r="O102" s="47"/>
      <c r="P102" s="52">
        <v>20659</v>
      </c>
      <c r="Q102" s="47"/>
      <c r="R102" s="53">
        <f t="shared" si="21"/>
        <v>1.2732000000000001</v>
      </c>
      <c r="S102" s="105"/>
      <c r="T102" s="52">
        <v>23650</v>
      </c>
      <c r="V102" s="53">
        <f t="shared" si="13"/>
        <v>1.1121799999999999</v>
      </c>
    </row>
    <row r="103" spans="1:22" x14ac:dyDescent="0.2">
      <c r="A103" s="47"/>
      <c r="B103" s="47"/>
      <c r="C103" s="47"/>
      <c r="D103" s="47"/>
      <c r="E103" s="47"/>
      <c r="F103" s="47" t="s">
        <v>152</v>
      </c>
      <c r="G103" s="47"/>
      <c r="H103" s="52">
        <v>0</v>
      </c>
      <c r="I103" s="47"/>
      <c r="J103" s="52">
        <v>0</v>
      </c>
      <c r="K103" s="47"/>
      <c r="L103" s="53">
        <f t="shared" si="20"/>
        <v>0</v>
      </c>
      <c r="M103" s="105"/>
      <c r="N103" s="52">
        <v>0</v>
      </c>
      <c r="O103" s="47"/>
      <c r="P103" s="52">
        <v>0</v>
      </c>
      <c r="Q103" s="47"/>
      <c r="R103" s="53">
        <f t="shared" si="21"/>
        <v>0</v>
      </c>
      <c r="S103" s="105"/>
      <c r="T103" s="52">
        <v>500</v>
      </c>
      <c r="V103" s="53">
        <f t="shared" si="13"/>
        <v>0</v>
      </c>
    </row>
    <row r="104" spans="1:22" x14ac:dyDescent="0.2">
      <c r="A104" s="47"/>
      <c r="B104" s="47"/>
      <c r="C104" s="47"/>
      <c r="D104" s="47"/>
      <c r="E104" s="47"/>
      <c r="F104" s="47" t="s">
        <v>153</v>
      </c>
      <c r="G104" s="47"/>
      <c r="H104" s="52">
        <v>1638</v>
      </c>
      <c r="I104" s="47"/>
      <c r="J104" s="52">
        <v>1146</v>
      </c>
      <c r="K104" s="47"/>
      <c r="L104" s="53">
        <f t="shared" si="20"/>
        <v>1.4293199999999999</v>
      </c>
      <c r="M104" s="105"/>
      <c r="N104" s="52">
        <v>16106</v>
      </c>
      <c r="O104" s="47"/>
      <c r="P104" s="52">
        <v>12946</v>
      </c>
      <c r="Q104" s="47"/>
      <c r="R104" s="53">
        <f t="shared" si="21"/>
        <v>1.2440899999999999</v>
      </c>
      <c r="S104" s="105"/>
      <c r="T104" s="52">
        <v>14110</v>
      </c>
      <c r="V104" s="53">
        <f t="shared" si="13"/>
        <v>1.1414599999999999</v>
      </c>
    </row>
    <row r="105" spans="1:22" x14ac:dyDescent="0.2">
      <c r="A105" s="47"/>
      <c r="B105" s="47"/>
      <c r="C105" s="47"/>
      <c r="D105" s="47"/>
      <c r="E105" s="47"/>
      <c r="F105" s="47" t="s">
        <v>154</v>
      </c>
      <c r="G105" s="47"/>
      <c r="H105" s="52">
        <v>140</v>
      </c>
      <c r="I105" s="47"/>
      <c r="J105" s="52">
        <v>127</v>
      </c>
      <c r="K105" s="47"/>
      <c r="L105" s="53">
        <f t="shared" si="20"/>
        <v>1.10236</v>
      </c>
      <c r="M105" s="105"/>
      <c r="N105" s="52">
        <v>1559</v>
      </c>
      <c r="O105" s="47"/>
      <c r="P105" s="52">
        <v>1360</v>
      </c>
      <c r="Q105" s="47"/>
      <c r="R105" s="53">
        <f t="shared" si="21"/>
        <v>1.14632</v>
      </c>
      <c r="S105" s="105"/>
      <c r="T105" s="52">
        <v>1487</v>
      </c>
      <c r="V105" s="53">
        <f t="shared" si="13"/>
        <v>1.0484199999999999</v>
      </c>
    </row>
    <row r="106" spans="1:22" x14ac:dyDescent="0.2">
      <c r="A106" s="47"/>
      <c r="B106" s="47"/>
      <c r="C106" s="47"/>
      <c r="D106" s="47"/>
      <c r="E106" s="47"/>
      <c r="F106" s="47" t="s">
        <v>155</v>
      </c>
      <c r="G106" s="47"/>
      <c r="H106" s="52">
        <v>0</v>
      </c>
      <c r="I106" s="47"/>
      <c r="J106" s="52">
        <v>0</v>
      </c>
      <c r="K106" s="47"/>
      <c r="L106" s="53">
        <f t="shared" si="20"/>
        <v>0</v>
      </c>
      <c r="M106" s="105"/>
      <c r="N106" s="52">
        <v>571</v>
      </c>
      <c r="O106" s="47"/>
      <c r="P106" s="52">
        <v>622</v>
      </c>
      <c r="Q106" s="47"/>
      <c r="R106" s="53">
        <f t="shared" si="21"/>
        <v>0.91800999999999999</v>
      </c>
      <c r="S106" s="105"/>
      <c r="T106" s="52">
        <v>622</v>
      </c>
      <c r="V106" s="53">
        <f t="shared" si="13"/>
        <v>0.91800999999999999</v>
      </c>
    </row>
    <row r="107" spans="1:22" x14ac:dyDescent="0.2">
      <c r="A107" s="47"/>
      <c r="B107" s="47"/>
      <c r="C107" s="47"/>
      <c r="D107" s="47"/>
      <c r="E107" s="47"/>
      <c r="F107" s="47" t="s">
        <v>156</v>
      </c>
      <c r="G107" s="47"/>
      <c r="H107" s="52">
        <v>3960</v>
      </c>
      <c r="I107" s="47"/>
      <c r="J107" s="52">
        <v>3869</v>
      </c>
      <c r="K107" s="47"/>
      <c r="L107" s="53">
        <f t="shared" si="20"/>
        <v>1.02352</v>
      </c>
      <c r="M107" s="105"/>
      <c r="N107" s="52">
        <v>44961</v>
      </c>
      <c r="O107" s="47"/>
      <c r="P107" s="52">
        <v>44534</v>
      </c>
      <c r="Q107" s="47"/>
      <c r="R107" s="53">
        <f t="shared" si="21"/>
        <v>1.00959</v>
      </c>
      <c r="S107" s="105"/>
      <c r="T107" s="52">
        <v>48410</v>
      </c>
      <c r="V107" s="53">
        <f t="shared" si="13"/>
        <v>0.92874999999999996</v>
      </c>
    </row>
    <row r="108" spans="1:22" x14ac:dyDescent="0.2">
      <c r="A108" s="47"/>
      <c r="B108" s="47"/>
      <c r="C108" s="47"/>
      <c r="D108" s="47"/>
      <c r="E108" s="47"/>
      <c r="F108" s="47" t="s">
        <v>157</v>
      </c>
      <c r="G108" s="47"/>
      <c r="H108" s="52">
        <v>90</v>
      </c>
      <c r="I108" s="47"/>
      <c r="J108" s="52">
        <v>313</v>
      </c>
      <c r="K108" s="47"/>
      <c r="L108" s="53">
        <f t="shared" si="20"/>
        <v>0.28754000000000002</v>
      </c>
      <c r="M108" s="105"/>
      <c r="N108" s="52">
        <v>195</v>
      </c>
      <c r="O108" s="47"/>
      <c r="P108" s="52">
        <v>3481</v>
      </c>
      <c r="Q108" s="47"/>
      <c r="R108" s="53">
        <f t="shared" si="21"/>
        <v>5.602E-2</v>
      </c>
      <c r="S108" s="105"/>
      <c r="T108" s="52">
        <v>3798</v>
      </c>
      <c r="V108" s="53">
        <f t="shared" si="13"/>
        <v>5.1339999999999997E-2</v>
      </c>
    </row>
    <row r="109" spans="1:22" ht="16" thickBot="1" x14ac:dyDescent="0.25">
      <c r="A109" s="47"/>
      <c r="B109" s="47"/>
      <c r="C109" s="47"/>
      <c r="D109" s="47"/>
      <c r="E109" s="47"/>
      <c r="F109" s="47" t="s">
        <v>158</v>
      </c>
      <c r="G109" s="47"/>
      <c r="H109" s="54">
        <v>0</v>
      </c>
      <c r="I109" s="47"/>
      <c r="J109" s="54">
        <v>0</v>
      </c>
      <c r="K109" s="47"/>
      <c r="L109" s="55">
        <f t="shared" si="20"/>
        <v>0</v>
      </c>
      <c r="M109" s="105"/>
      <c r="N109" s="54">
        <v>815</v>
      </c>
      <c r="O109" s="47"/>
      <c r="P109" s="54">
        <v>1000</v>
      </c>
      <c r="Q109" s="47"/>
      <c r="R109" s="55">
        <f t="shared" si="21"/>
        <v>0.81499999999999995</v>
      </c>
      <c r="S109" s="105"/>
      <c r="T109" s="54">
        <v>1000</v>
      </c>
      <c r="V109" s="55">
        <f t="shared" si="13"/>
        <v>0.81499999999999995</v>
      </c>
    </row>
    <row r="110" spans="1:22" x14ac:dyDescent="0.2">
      <c r="A110" s="47"/>
      <c r="B110" s="47"/>
      <c r="C110" s="47"/>
      <c r="D110" s="47"/>
      <c r="E110" s="47" t="s">
        <v>159</v>
      </c>
      <c r="F110" s="47"/>
      <c r="G110" s="47"/>
      <c r="H110" s="52">
        <f>ROUND(SUM(H98:H109),5)</f>
        <v>12338</v>
      </c>
      <c r="I110" s="47"/>
      <c r="J110" s="52">
        <f>ROUND(SUM(J98:J109),5)</f>
        <v>9555</v>
      </c>
      <c r="K110" s="47"/>
      <c r="L110" s="53">
        <f t="shared" si="20"/>
        <v>1.2912600000000001</v>
      </c>
      <c r="M110" s="105"/>
      <c r="N110" s="52">
        <f>ROUND(SUM(N98:N109),5)</f>
        <v>110923</v>
      </c>
      <c r="O110" s="47"/>
      <c r="P110" s="52">
        <f>ROUND(SUM(P98:P109),5)</f>
        <v>107364</v>
      </c>
      <c r="Q110" s="47"/>
      <c r="R110" s="53">
        <f t="shared" si="21"/>
        <v>1.03315</v>
      </c>
      <c r="S110" s="105"/>
      <c r="T110" s="52">
        <f>ROUND(SUM(T98:T109),5)</f>
        <v>118227</v>
      </c>
      <c r="V110" s="53">
        <f t="shared" si="13"/>
        <v>0.93822000000000005</v>
      </c>
    </row>
    <row r="111" spans="1:22" x14ac:dyDescent="0.2">
      <c r="A111" s="47"/>
      <c r="B111" s="47"/>
      <c r="C111" s="47"/>
      <c r="D111" s="47"/>
      <c r="E111" s="47" t="s">
        <v>160</v>
      </c>
      <c r="F111" s="47"/>
      <c r="G111" s="47"/>
      <c r="H111" s="52"/>
      <c r="I111" s="47"/>
      <c r="J111" s="52"/>
      <c r="K111" s="47"/>
      <c r="L111" s="53"/>
      <c r="M111" s="105"/>
      <c r="N111" s="52"/>
      <c r="O111" s="47"/>
      <c r="P111" s="52"/>
      <c r="Q111" s="47"/>
      <c r="R111" s="53"/>
      <c r="S111" s="105"/>
      <c r="T111" s="52"/>
      <c r="V111" s="53"/>
    </row>
    <row r="112" spans="1:22" x14ac:dyDescent="0.2">
      <c r="A112" s="47"/>
      <c r="B112" s="47"/>
      <c r="C112" s="47"/>
      <c r="D112" s="47"/>
      <c r="E112" s="47"/>
      <c r="F112" s="47" t="s">
        <v>161</v>
      </c>
      <c r="G112" s="47"/>
      <c r="H112" s="52">
        <v>279</v>
      </c>
      <c r="I112" s="47"/>
      <c r="J112" s="52">
        <v>1539</v>
      </c>
      <c r="K112" s="47"/>
      <c r="L112" s="53">
        <f t="shared" ref="L112:L117" si="22">ROUND(IF(J112=0, IF(H112=0, 0, 1), H112/J112),5)</f>
        <v>0.18129000000000001</v>
      </c>
      <c r="M112" s="105"/>
      <c r="N112" s="52">
        <v>5938</v>
      </c>
      <c r="O112" s="47"/>
      <c r="P112" s="52">
        <v>7321</v>
      </c>
      <c r="Q112" s="47"/>
      <c r="R112" s="53">
        <f t="shared" ref="R112:R117" si="23">ROUND(IF(P112=0, IF(N112=0, 0, 1), N112/P112),5)</f>
        <v>0.81108999999999998</v>
      </c>
      <c r="S112" s="105"/>
      <c r="T112" s="52">
        <v>7790</v>
      </c>
      <c r="V112" s="53">
        <f t="shared" si="13"/>
        <v>0.76226000000000005</v>
      </c>
    </row>
    <row r="113" spans="1:22" x14ac:dyDescent="0.2">
      <c r="A113" s="47"/>
      <c r="B113" s="47"/>
      <c r="C113" s="47"/>
      <c r="D113" s="47"/>
      <c r="E113" s="47"/>
      <c r="F113" s="47" t="s">
        <v>162</v>
      </c>
      <c r="G113" s="47"/>
      <c r="H113" s="52">
        <v>37</v>
      </c>
      <c r="I113" s="47"/>
      <c r="J113" s="52">
        <v>145</v>
      </c>
      <c r="K113" s="47"/>
      <c r="L113" s="53">
        <f t="shared" si="22"/>
        <v>0.25517000000000001</v>
      </c>
      <c r="M113" s="105"/>
      <c r="N113" s="52">
        <v>1825</v>
      </c>
      <c r="O113" s="47"/>
      <c r="P113" s="52">
        <v>1648</v>
      </c>
      <c r="Q113" s="47"/>
      <c r="R113" s="53">
        <f t="shared" si="23"/>
        <v>1.1073999999999999</v>
      </c>
      <c r="S113" s="105"/>
      <c r="T113" s="52">
        <v>2137</v>
      </c>
      <c r="V113" s="53">
        <f t="shared" si="13"/>
        <v>0.85399999999999998</v>
      </c>
    </row>
    <row r="114" spans="1:22" x14ac:dyDescent="0.2">
      <c r="A114" s="47"/>
      <c r="B114" s="47"/>
      <c r="C114" s="47"/>
      <c r="D114" s="47"/>
      <c r="E114" s="47"/>
      <c r="F114" s="47" t="s">
        <v>163</v>
      </c>
      <c r="G114" s="47"/>
      <c r="H114" s="52">
        <v>0</v>
      </c>
      <c r="I114" s="47"/>
      <c r="J114" s="52">
        <v>0</v>
      </c>
      <c r="K114" s="47"/>
      <c r="L114" s="53">
        <f t="shared" si="22"/>
        <v>0</v>
      </c>
      <c r="M114" s="105"/>
      <c r="N114" s="52">
        <v>1753</v>
      </c>
      <c r="O114" s="47"/>
      <c r="P114" s="52">
        <v>1030</v>
      </c>
      <c r="Q114" s="47"/>
      <c r="R114" s="53">
        <f t="shared" si="23"/>
        <v>1.70194</v>
      </c>
      <c r="S114" s="105"/>
      <c r="T114" s="52">
        <v>1530</v>
      </c>
      <c r="V114" s="53">
        <f t="shared" si="13"/>
        <v>1.14575</v>
      </c>
    </row>
    <row r="115" spans="1:22" x14ac:dyDescent="0.2">
      <c r="A115" s="47"/>
      <c r="B115" s="47"/>
      <c r="C115" s="47"/>
      <c r="D115" s="47"/>
      <c r="E115" s="47"/>
      <c r="F115" s="47" t="s">
        <v>164</v>
      </c>
      <c r="G115" s="47"/>
      <c r="H115" s="52">
        <v>75</v>
      </c>
      <c r="I115" s="47"/>
      <c r="J115" s="52">
        <v>1125</v>
      </c>
      <c r="K115" s="47"/>
      <c r="L115" s="53">
        <f t="shared" si="22"/>
        <v>6.6669999999999993E-2</v>
      </c>
      <c r="M115" s="105"/>
      <c r="N115" s="52">
        <v>13508</v>
      </c>
      <c r="O115" s="47"/>
      <c r="P115" s="52">
        <v>10336</v>
      </c>
      <c r="Q115" s="47"/>
      <c r="R115" s="53">
        <f t="shared" si="23"/>
        <v>1.3068900000000001</v>
      </c>
      <c r="S115" s="105"/>
      <c r="T115" s="52">
        <v>11790</v>
      </c>
      <c r="V115" s="53">
        <f t="shared" si="13"/>
        <v>1.1457200000000001</v>
      </c>
    </row>
    <row r="116" spans="1:22" ht="16" thickBot="1" x14ac:dyDescent="0.25">
      <c r="A116" s="47"/>
      <c r="B116" s="47"/>
      <c r="C116" s="47"/>
      <c r="D116" s="47"/>
      <c r="E116" s="47"/>
      <c r="F116" s="47" t="s">
        <v>165</v>
      </c>
      <c r="G116" s="47"/>
      <c r="H116" s="54">
        <v>0</v>
      </c>
      <c r="I116" s="47"/>
      <c r="J116" s="54">
        <v>0</v>
      </c>
      <c r="K116" s="47"/>
      <c r="L116" s="55">
        <f t="shared" si="22"/>
        <v>0</v>
      </c>
      <c r="M116" s="105"/>
      <c r="N116" s="54">
        <v>0</v>
      </c>
      <c r="O116" s="47"/>
      <c r="P116" s="54">
        <v>0</v>
      </c>
      <c r="Q116" s="47"/>
      <c r="R116" s="55">
        <f t="shared" si="23"/>
        <v>0</v>
      </c>
      <c r="S116" s="105"/>
      <c r="T116" s="54">
        <v>0</v>
      </c>
      <c r="V116" s="55">
        <f t="shared" si="13"/>
        <v>0</v>
      </c>
    </row>
    <row r="117" spans="1:22" x14ac:dyDescent="0.2">
      <c r="A117" s="47"/>
      <c r="B117" s="47"/>
      <c r="C117" s="47"/>
      <c r="D117" s="47"/>
      <c r="E117" s="47" t="s">
        <v>166</v>
      </c>
      <c r="F117" s="47"/>
      <c r="G117" s="47"/>
      <c r="H117" s="52">
        <f>ROUND(SUM(H111:H116),5)</f>
        <v>391</v>
      </c>
      <c r="I117" s="47"/>
      <c r="J117" s="52">
        <f>ROUND(SUM(J111:J116),5)</f>
        <v>2809</v>
      </c>
      <c r="K117" s="47"/>
      <c r="L117" s="53">
        <f t="shared" si="22"/>
        <v>0.13919999999999999</v>
      </c>
      <c r="M117" s="105"/>
      <c r="N117" s="52">
        <f>ROUND(SUM(N111:N116),5)</f>
        <v>23024</v>
      </c>
      <c r="O117" s="47"/>
      <c r="P117" s="52">
        <f>ROUND(SUM(P111:P116),5)</f>
        <v>20335</v>
      </c>
      <c r="Q117" s="47"/>
      <c r="R117" s="53">
        <f t="shared" si="23"/>
        <v>1.1322399999999999</v>
      </c>
      <c r="S117" s="105"/>
      <c r="T117" s="52">
        <f>ROUND(SUM(T111:T116),5)</f>
        <v>23247</v>
      </c>
      <c r="V117" s="53">
        <f t="shared" si="13"/>
        <v>0.99041000000000001</v>
      </c>
    </row>
    <row r="118" spans="1:22" x14ac:dyDescent="0.2">
      <c r="A118" s="47"/>
      <c r="B118" s="47"/>
      <c r="C118" s="47"/>
      <c r="D118" s="47"/>
      <c r="E118" s="47" t="s">
        <v>167</v>
      </c>
      <c r="F118" s="47"/>
      <c r="G118" s="47"/>
      <c r="H118" s="52"/>
      <c r="I118" s="47"/>
      <c r="J118" s="52"/>
      <c r="K118" s="47"/>
      <c r="L118" s="53"/>
      <c r="M118" s="105"/>
      <c r="N118" s="52"/>
      <c r="O118" s="47"/>
      <c r="P118" s="52"/>
      <c r="Q118" s="47"/>
      <c r="R118" s="53"/>
      <c r="S118" s="105"/>
      <c r="T118" s="52"/>
      <c r="V118" s="53"/>
    </row>
    <row r="119" spans="1:22" x14ac:dyDescent="0.2">
      <c r="A119" s="47"/>
      <c r="B119" s="47"/>
      <c r="C119" s="47"/>
      <c r="D119" s="47"/>
      <c r="E119" s="47"/>
      <c r="F119" s="47" t="s">
        <v>168</v>
      </c>
      <c r="G119" s="47"/>
      <c r="H119" s="52">
        <v>153</v>
      </c>
      <c r="I119" s="47"/>
      <c r="J119" s="52">
        <v>234</v>
      </c>
      <c r="K119" s="47"/>
      <c r="L119" s="53">
        <f>ROUND(IF(J119=0, IF(H119=0, 0, 1), H119/J119),5)</f>
        <v>0.65385000000000004</v>
      </c>
      <c r="M119" s="105"/>
      <c r="N119" s="52">
        <v>3007</v>
      </c>
      <c r="O119" s="47"/>
      <c r="P119" s="52">
        <v>2579</v>
      </c>
      <c r="Q119" s="47"/>
      <c r="R119" s="53">
        <f>ROUND(IF(P119=0, IF(N119=0, 0, 1), N119/P119),5)</f>
        <v>1.1659600000000001</v>
      </c>
      <c r="S119" s="105"/>
      <c r="T119" s="52">
        <v>2800</v>
      </c>
      <c r="V119" s="53">
        <f t="shared" si="13"/>
        <v>1.0739300000000001</v>
      </c>
    </row>
    <row r="120" spans="1:22" x14ac:dyDescent="0.2">
      <c r="A120" s="47"/>
      <c r="B120" s="47"/>
      <c r="C120" s="47"/>
      <c r="D120" s="47"/>
      <c r="E120" s="47"/>
      <c r="F120" s="47" t="s">
        <v>169</v>
      </c>
      <c r="G120" s="47"/>
      <c r="H120" s="52">
        <v>0</v>
      </c>
      <c r="I120" s="47"/>
      <c r="J120" s="52">
        <v>680</v>
      </c>
      <c r="K120" s="47"/>
      <c r="L120" s="53">
        <f>ROUND(IF(J120=0, IF(H120=0, 0, 1), H120/J120),5)</f>
        <v>0</v>
      </c>
      <c r="M120" s="105"/>
      <c r="N120" s="52">
        <v>5421</v>
      </c>
      <c r="O120" s="47"/>
      <c r="P120" s="52">
        <v>12980</v>
      </c>
      <c r="Q120" s="47"/>
      <c r="R120" s="53">
        <f>ROUND(IF(P120=0, IF(N120=0, 0, 1), N120/P120),5)</f>
        <v>0.41764000000000001</v>
      </c>
      <c r="S120" s="105"/>
      <c r="T120" s="52">
        <v>13660</v>
      </c>
      <c r="V120" s="53">
        <f t="shared" si="13"/>
        <v>0.39684999999999998</v>
      </c>
    </row>
    <row r="121" spans="1:22" ht="16" thickBot="1" x14ac:dyDescent="0.25">
      <c r="A121" s="47"/>
      <c r="B121" s="47"/>
      <c r="C121" s="47"/>
      <c r="D121" s="47"/>
      <c r="E121" s="47"/>
      <c r="F121" s="47" t="s">
        <v>170</v>
      </c>
      <c r="G121" s="47"/>
      <c r="H121" s="54">
        <v>0</v>
      </c>
      <c r="I121" s="47"/>
      <c r="J121" s="54">
        <v>575</v>
      </c>
      <c r="K121" s="47"/>
      <c r="L121" s="55">
        <f>ROUND(IF(J121=0, IF(H121=0, 0, 1), H121/J121),5)</f>
        <v>0</v>
      </c>
      <c r="M121" s="105"/>
      <c r="N121" s="54">
        <v>2373</v>
      </c>
      <c r="O121" s="47"/>
      <c r="P121" s="54">
        <v>7525</v>
      </c>
      <c r="Q121" s="47"/>
      <c r="R121" s="55">
        <f>ROUND(IF(P121=0, IF(N121=0, 0, 1), N121/P121),5)</f>
        <v>0.31535000000000002</v>
      </c>
      <c r="S121" s="105"/>
      <c r="T121" s="54">
        <v>8100</v>
      </c>
      <c r="V121" s="55">
        <f t="shared" si="13"/>
        <v>0.29296</v>
      </c>
    </row>
    <row r="122" spans="1:22" x14ac:dyDescent="0.2">
      <c r="A122" s="47"/>
      <c r="B122" s="47"/>
      <c r="C122" s="47"/>
      <c r="D122" s="47"/>
      <c r="E122" s="47" t="s">
        <v>171</v>
      </c>
      <c r="F122" s="47"/>
      <c r="G122" s="47"/>
      <c r="H122" s="52">
        <f>ROUND(SUM(H118:H121),5)</f>
        <v>153</v>
      </c>
      <c r="I122" s="47"/>
      <c r="J122" s="52">
        <f>ROUND(SUM(J118:J121),5)</f>
        <v>1489</v>
      </c>
      <c r="K122" s="47"/>
      <c r="L122" s="53">
        <f>ROUND(IF(J122=0, IF(H122=0, 0, 1), H122/J122),5)</f>
        <v>0.10274999999999999</v>
      </c>
      <c r="M122" s="105"/>
      <c r="N122" s="52">
        <f>ROUND(SUM(N118:N121),5)</f>
        <v>10801</v>
      </c>
      <c r="O122" s="47"/>
      <c r="P122" s="52">
        <f>ROUND(SUM(P118:P121),5)</f>
        <v>23084</v>
      </c>
      <c r="Q122" s="47"/>
      <c r="R122" s="53">
        <f>ROUND(IF(P122=0, IF(N122=0, 0, 1), N122/P122),5)</f>
        <v>0.46789999999999998</v>
      </c>
      <c r="S122" s="105"/>
      <c r="T122" s="52">
        <f>ROUND(SUM(T118:T121),5)</f>
        <v>24560</v>
      </c>
      <c r="V122" s="53">
        <f t="shared" si="13"/>
        <v>0.43978</v>
      </c>
    </row>
    <row r="123" spans="1:22" x14ac:dyDescent="0.2">
      <c r="A123" s="47"/>
      <c r="B123" s="47"/>
      <c r="C123" s="47"/>
      <c r="D123" s="47"/>
      <c r="E123" s="47" t="s">
        <v>172</v>
      </c>
      <c r="F123" s="47"/>
      <c r="G123" s="47"/>
      <c r="H123" s="52"/>
      <c r="I123" s="47"/>
      <c r="J123" s="52"/>
      <c r="K123" s="47"/>
      <c r="L123" s="53"/>
      <c r="M123" s="105"/>
      <c r="N123" s="52"/>
      <c r="O123" s="47"/>
      <c r="P123" s="52"/>
      <c r="Q123" s="47"/>
      <c r="R123" s="53"/>
      <c r="S123" s="105"/>
      <c r="T123" s="52"/>
      <c r="V123" s="53"/>
    </row>
    <row r="124" spans="1:22" x14ac:dyDescent="0.2">
      <c r="A124" s="47"/>
      <c r="B124" s="47"/>
      <c r="C124" s="47"/>
      <c r="D124" s="47"/>
      <c r="E124" s="47"/>
      <c r="F124" s="47" t="s">
        <v>173</v>
      </c>
      <c r="G124" s="47"/>
      <c r="H124" s="52">
        <v>307</v>
      </c>
      <c r="I124" s="47"/>
      <c r="J124" s="52">
        <v>236</v>
      </c>
      <c r="K124" s="47"/>
      <c r="L124" s="53">
        <f t="shared" ref="L124:L130" si="24">ROUND(IF(J124=0, IF(H124=0, 0, 1), H124/J124),5)</f>
        <v>1.3008500000000001</v>
      </c>
      <c r="M124" s="105"/>
      <c r="N124" s="52">
        <v>4987</v>
      </c>
      <c r="O124" s="47"/>
      <c r="P124" s="52">
        <v>4628</v>
      </c>
      <c r="Q124" s="47"/>
      <c r="R124" s="53">
        <f t="shared" ref="R124:R130" si="25">ROUND(IF(P124=0, IF(N124=0, 0, 1), N124/P124),5)</f>
        <v>1.0775699999999999</v>
      </c>
      <c r="S124" s="105"/>
      <c r="T124" s="52">
        <v>5260</v>
      </c>
      <c r="V124" s="53">
        <f t="shared" si="13"/>
        <v>0.94810000000000005</v>
      </c>
    </row>
    <row r="125" spans="1:22" x14ac:dyDescent="0.2">
      <c r="A125" s="47"/>
      <c r="B125" s="47"/>
      <c r="C125" s="47"/>
      <c r="D125" s="47"/>
      <c r="E125" s="47"/>
      <c r="F125" s="47" t="s">
        <v>174</v>
      </c>
      <c r="G125" s="47"/>
      <c r="H125" s="52">
        <v>199</v>
      </c>
      <c r="I125" s="47"/>
      <c r="J125" s="52">
        <v>0</v>
      </c>
      <c r="K125" s="47"/>
      <c r="L125" s="53">
        <f t="shared" si="24"/>
        <v>1</v>
      </c>
      <c r="M125" s="105"/>
      <c r="N125" s="52">
        <v>1063</v>
      </c>
      <c r="O125" s="47"/>
      <c r="P125" s="52">
        <v>4500</v>
      </c>
      <c r="Q125" s="47"/>
      <c r="R125" s="53">
        <f t="shared" si="25"/>
        <v>0.23622000000000001</v>
      </c>
      <c r="S125" s="105"/>
      <c r="T125" s="52">
        <v>4500</v>
      </c>
      <c r="V125" s="53">
        <f t="shared" si="13"/>
        <v>0.23622000000000001</v>
      </c>
    </row>
    <row r="126" spans="1:22" x14ac:dyDescent="0.2">
      <c r="A126" s="47"/>
      <c r="B126" s="47"/>
      <c r="C126" s="47"/>
      <c r="D126" s="47"/>
      <c r="E126" s="47"/>
      <c r="F126" s="47" t="s">
        <v>175</v>
      </c>
      <c r="G126" s="47"/>
      <c r="H126" s="52">
        <v>569</v>
      </c>
      <c r="I126" s="47"/>
      <c r="J126" s="52">
        <v>300</v>
      </c>
      <c r="K126" s="47"/>
      <c r="L126" s="53">
        <f t="shared" si="24"/>
        <v>1.8966700000000001</v>
      </c>
      <c r="M126" s="105"/>
      <c r="N126" s="52">
        <v>4399</v>
      </c>
      <c r="O126" s="47"/>
      <c r="P126" s="52">
        <v>5613</v>
      </c>
      <c r="Q126" s="47"/>
      <c r="R126" s="53">
        <f t="shared" si="25"/>
        <v>0.78371999999999997</v>
      </c>
      <c r="S126" s="105"/>
      <c r="T126" s="52">
        <v>6070</v>
      </c>
      <c r="V126" s="53">
        <f t="shared" si="13"/>
        <v>0.72470999999999997</v>
      </c>
    </row>
    <row r="127" spans="1:22" x14ac:dyDescent="0.2">
      <c r="A127" s="47"/>
      <c r="B127" s="47"/>
      <c r="C127" s="47"/>
      <c r="D127" s="47"/>
      <c r="E127" s="47"/>
      <c r="F127" s="47" t="s">
        <v>176</v>
      </c>
      <c r="G127" s="47"/>
      <c r="H127" s="52">
        <v>797</v>
      </c>
      <c r="I127" s="47"/>
      <c r="J127" s="52">
        <v>433</v>
      </c>
      <c r="K127" s="47"/>
      <c r="L127" s="53">
        <f t="shared" si="24"/>
        <v>1.8406499999999999</v>
      </c>
      <c r="M127" s="105"/>
      <c r="N127" s="52">
        <v>7823</v>
      </c>
      <c r="O127" s="47"/>
      <c r="P127" s="52">
        <v>6548</v>
      </c>
      <c r="Q127" s="47"/>
      <c r="R127" s="53">
        <f t="shared" si="25"/>
        <v>1.19472</v>
      </c>
      <c r="S127" s="105"/>
      <c r="T127" s="52">
        <v>6970</v>
      </c>
      <c r="V127" s="53">
        <f t="shared" si="13"/>
        <v>1.1223799999999999</v>
      </c>
    </row>
    <row r="128" spans="1:22" x14ac:dyDescent="0.2">
      <c r="A128" s="47"/>
      <c r="B128" s="47"/>
      <c r="C128" s="47"/>
      <c r="D128" s="47"/>
      <c r="E128" s="47"/>
      <c r="F128" s="47" t="s">
        <v>177</v>
      </c>
      <c r="G128" s="47"/>
      <c r="H128" s="52">
        <v>869</v>
      </c>
      <c r="I128" s="47"/>
      <c r="J128" s="52">
        <v>832</v>
      </c>
      <c r="K128" s="47"/>
      <c r="L128" s="53">
        <f t="shared" si="24"/>
        <v>1.04447</v>
      </c>
      <c r="M128" s="105"/>
      <c r="N128" s="52">
        <v>9467</v>
      </c>
      <c r="O128" s="47"/>
      <c r="P128" s="52">
        <v>8970</v>
      </c>
      <c r="Q128" s="47"/>
      <c r="R128" s="53">
        <f t="shared" si="25"/>
        <v>1.05541</v>
      </c>
      <c r="S128" s="105"/>
      <c r="T128" s="52">
        <v>9790</v>
      </c>
      <c r="V128" s="53">
        <f t="shared" si="13"/>
        <v>0.96701000000000004</v>
      </c>
    </row>
    <row r="129" spans="1:22" ht="16" thickBot="1" x14ac:dyDescent="0.25">
      <c r="A129" s="47"/>
      <c r="B129" s="47"/>
      <c r="C129" s="47"/>
      <c r="D129" s="47"/>
      <c r="E129" s="47"/>
      <c r="F129" s="47" t="s">
        <v>178</v>
      </c>
      <c r="G129" s="47"/>
      <c r="H129" s="54">
        <v>0</v>
      </c>
      <c r="I129" s="47"/>
      <c r="J129" s="54">
        <v>0</v>
      </c>
      <c r="K129" s="47"/>
      <c r="L129" s="55">
        <f t="shared" si="24"/>
        <v>0</v>
      </c>
      <c r="M129" s="105"/>
      <c r="N129" s="54">
        <v>85</v>
      </c>
      <c r="O129" s="47"/>
      <c r="P129" s="54">
        <v>50</v>
      </c>
      <c r="Q129" s="47"/>
      <c r="R129" s="55">
        <f t="shared" si="25"/>
        <v>1.7</v>
      </c>
      <c r="S129" s="105"/>
      <c r="T129" s="54">
        <v>50</v>
      </c>
      <c r="V129" s="55">
        <f t="shared" si="13"/>
        <v>1.7</v>
      </c>
    </row>
    <row r="130" spans="1:22" x14ac:dyDescent="0.2">
      <c r="A130" s="47"/>
      <c r="B130" s="47"/>
      <c r="C130" s="47"/>
      <c r="D130" s="47"/>
      <c r="E130" s="47" t="s">
        <v>179</v>
      </c>
      <c r="F130" s="47"/>
      <c r="G130" s="47"/>
      <c r="H130" s="52">
        <f>ROUND(SUM(H123:H129),5)</f>
        <v>2741</v>
      </c>
      <c r="I130" s="47"/>
      <c r="J130" s="52">
        <f>ROUND(SUM(J123:J129),5)</f>
        <v>1801</v>
      </c>
      <c r="K130" s="47"/>
      <c r="L130" s="53">
        <f t="shared" si="24"/>
        <v>1.52193</v>
      </c>
      <c r="M130" s="105"/>
      <c r="N130" s="52">
        <f>ROUND(SUM(N123:N129),5)</f>
        <v>27824</v>
      </c>
      <c r="O130" s="47"/>
      <c r="P130" s="52">
        <f>ROUND(SUM(P123:P129),5)</f>
        <v>30309</v>
      </c>
      <c r="Q130" s="47"/>
      <c r="R130" s="53">
        <f t="shared" si="25"/>
        <v>0.91800999999999999</v>
      </c>
      <c r="S130" s="105"/>
      <c r="T130" s="52">
        <f>ROUND(SUM(T123:T129),5)</f>
        <v>32640</v>
      </c>
      <c r="V130" s="53">
        <f t="shared" si="13"/>
        <v>0.85245000000000004</v>
      </c>
    </row>
    <row r="131" spans="1:22" x14ac:dyDescent="0.2">
      <c r="A131" s="47"/>
      <c r="B131" s="47"/>
      <c r="C131" s="47"/>
      <c r="D131" s="47"/>
      <c r="E131" s="47" t="s">
        <v>180</v>
      </c>
      <c r="F131" s="47"/>
      <c r="G131" s="47"/>
      <c r="H131" s="52"/>
      <c r="I131" s="47"/>
      <c r="J131" s="52"/>
      <c r="K131" s="47"/>
      <c r="L131" s="53"/>
      <c r="M131" s="105"/>
      <c r="N131" s="52"/>
      <c r="O131" s="47"/>
      <c r="P131" s="52"/>
      <c r="Q131" s="47"/>
      <c r="R131" s="53"/>
      <c r="S131" s="105"/>
      <c r="T131" s="52"/>
      <c r="V131" s="53">
        <f t="shared" si="13"/>
        <v>0</v>
      </c>
    </row>
    <row r="132" spans="1:22" x14ac:dyDescent="0.2">
      <c r="A132" s="47"/>
      <c r="B132" s="47"/>
      <c r="C132" s="47"/>
      <c r="D132" s="47"/>
      <c r="E132" s="47"/>
      <c r="F132" s="47" t="s">
        <v>181</v>
      </c>
      <c r="G132" s="47"/>
      <c r="H132" s="52">
        <v>1176</v>
      </c>
      <c r="I132" s="47"/>
      <c r="J132" s="52">
        <v>1275</v>
      </c>
      <c r="K132" s="47"/>
      <c r="L132" s="53">
        <f>ROUND(IF(J132=0, IF(H132=0, 0, 1), H132/J132),5)</f>
        <v>0.92235</v>
      </c>
      <c r="M132" s="105"/>
      <c r="N132" s="52">
        <v>14705</v>
      </c>
      <c r="O132" s="47"/>
      <c r="P132" s="52">
        <v>13610</v>
      </c>
      <c r="Q132" s="47"/>
      <c r="R132" s="53">
        <f>ROUND(IF(P132=0, IF(N132=0, 0, 1), N132/P132),5)</f>
        <v>1.08046</v>
      </c>
      <c r="S132" s="105"/>
      <c r="T132" s="52">
        <v>14890</v>
      </c>
      <c r="V132" s="53">
        <f t="shared" si="13"/>
        <v>0.98758000000000001</v>
      </c>
    </row>
    <row r="133" spans="1:22" ht="16" thickBot="1" x14ac:dyDescent="0.25">
      <c r="A133" s="47"/>
      <c r="B133" s="47"/>
      <c r="C133" s="47"/>
      <c r="D133" s="47"/>
      <c r="E133" s="47"/>
      <c r="F133" s="47" t="s">
        <v>182</v>
      </c>
      <c r="G133" s="47"/>
      <c r="H133" s="56">
        <v>0</v>
      </c>
      <c r="I133" s="47"/>
      <c r="J133" s="56">
        <v>0</v>
      </c>
      <c r="K133" s="47"/>
      <c r="L133" s="57">
        <f>ROUND(IF(J133=0, IF(H133=0, 0, 1), H133/J133),5)</f>
        <v>0</v>
      </c>
      <c r="M133" s="105"/>
      <c r="N133" s="56">
        <v>25</v>
      </c>
      <c r="O133" s="47"/>
      <c r="P133" s="56">
        <v>30</v>
      </c>
      <c r="Q133" s="47"/>
      <c r="R133" s="57">
        <f>ROUND(IF(P133=0, IF(N133=0, 0, 1), N133/P133),5)</f>
        <v>0.83333000000000002</v>
      </c>
      <c r="S133" s="105"/>
      <c r="T133" s="56">
        <v>30</v>
      </c>
      <c r="V133" s="57">
        <f t="shared" si="13"/>
        <v>0.83333000000000002</v>
      </c>
    </row>
    <row r="134" spans="1:22" ht="16" thickBot="1" x14ac:dyDescent="0.25">
      <c r="A134" s="47"/>
      <c r="B134" s="47"/>
      <c r="C134" s="47"/>
      <c r="D134" s="47"/>
      <c r="E134" s="47" t="s">
        <v>183</v>
      </c>
      <c r="F134" s="47"/>
      <c r="G134" s="47"/>
      <c r="H134" s="60">
        <f>ROUND(SUM(H131:H133),5)</f>
        <v>1176</v>
      </c>
      <c r="I134" s="47"/>
      <c r="J134" s="60">
        <f>ROUND(SUM(J131:J133),5)</f>
        <v>1275</v>
      </c>
      <c r="K134" s="47"/>
      <c r="L134" s="61">
        <f>ROUND(IF(J134=0, IF(H134=0, 0, 1), H134/J134),5)</f>
        <v>0.92235</v>
      </c>
      <c r="M134" s="105"/>
      <c r="N134" s="60">
        <f>ROUND(SUM(N131:N133),5)</f>
        <v>14730</v>
      </c>
      <c r="O134" s="47"/>
      <c r="P134" s="60">
        <f>ROUND(SUM(P131:P133),5)</f>
        <v>13640</v>
      </c>
      <c r="Q134" s="47"/>
      <c r="R134" s="61">
        <f>ROUND(IF(P134=0, IF(N134=0, 0, 1), N134/P134),5)</f>
        <v>1.0799099999999999</v>
      </c>
      <c r="S134" s="105"/>
      <c r="T134" s="60">
        <f>ROUND(SUM(T131:T133),5)</f>
        <v>14920</v>
      </c>
      <c r="V134" s="61">
        <f t="shared" si="13"/>
        <v>0.98726999999999998</v>
      </c>
    </row>
    <row r="135" spans="1:22" ht="16" thickBot="1" x14ac:dyDescent="0.25">
      <c r="A135" s="47"/>
      <c r="B135" s="47"/>
      <c r="C135" s="47"/>
      <c r="D135" s="47" t="s">
        <v>184</v>
      </c>
      <c r="E135" s="47"/>
      <c r="F135" s="47"/>
      <c r="G135" s="47"/>
      <c r="H135" s="58">
        <f>ROUND(H74+H81+H89+H97+H110+H117+H122+H130+H134,5)</f>
        <v>65755</v>
      </c>
      <c r="I135" s="47"/>
      <c r="J135" s="58">
        <f>ROUND(J74+J81+J89+J97+J110+J117+J122+J130+J134,5)</f>
        <v>64069</v>
      </c>
      <c r="K135" s="47"/>
      <c r="L135" s="59">
        <f>ROUND(IF(J135=0, IF(H135=0, 0, 1), H135/J135),5)</f>
        <v>1.0263199999999999</v>
      </c>
      <c r="M135" s="105"/>
      <c r="N135" s="58">
        <f>ROUND(N74+N81+N89+N97+N110+N117+N122+N130+N134,5)</f>
        <v>796907</v>
      </c>
      <c r="O135" s="47"/>
      <c r="P135" s="58">
        <f>ROUND(P74+P81+P89+P97+P110+P117+P122+P130+P134,5)</f>
        <v>800810</v>
      </c>
      <c r="Q135" s="47"/>
      <c r="R135" s="59">
        <f>ROUND(IF(P135=0, IF(N135=0, 0, 1), N135/P135),5)</f>
        <v>0.99512999999999996</v>
      </c>
      <c r="S135" s="105"/>
      <c r="T135" s="58">
        <f>ROUND(T74+T81+T89+T97+T110+T117+T122+T130+T134,5)</f>
        <v>869143</v>
      </c>
      <c r="V135" s="59">
        <f t="shared" ref="V135:V145" si="26">ROUND(IF(T135=0, IF(N135=0, 0, 1), N135/T135),5)</f>
        <v>0.91688999999999998</v>
      </c>
    </row>
    <row r="136" spans="1:22" x14ac:dyDescent="0.2">
      <c r="A136" s="47"/>
      <c r="B136" s="47" t="s">
        <v>185</v>
      </c>
      <c r="C136" s="47"/>
      <c r="D136" s="47"/>
      <c r="E136" s="47"/>
      <c r="F136" s="47"/>
      <c r="G136" s="47"/>
      <c r="H136" s="52">
        <f>ROUND(H3+H73-H135,5)</f>
        <v>-46907</v>
      </c>
      <c r="I136" s="47"/>
      <c r="J136" s="52">
        <f>ROUND(J3+J73-J135,5)</f>
        <v>-25228</v>
      </c>
      <c r="K136" s="47"/>
      <c r="L136" s="53">
        <f>ROUND(IF(J136=0, IF(H136=0, 0, 1), H136/J136),5)</f>
        <v>1.8593200000000001</v>
      </c>
      <c r="M136" s="105"/>
      <c r="N136" s="52">
        <f>ROUND(N3+N73-N135,5)</f>
        <v>192407</v>
      </c>
      <c r="O136" s="47"/>
      <c r="P136" s="52">
        <f>ROUND(P3+P73-P135,5)</f>
        <v>18372</v>
      </c>
      <c r="Q136" s="47"/>
      <c r="R136" s="53">
        <f>ROUND(IF(P136=0, IF(N136=0, 0, 1), N136/P136),5)</f>
        <v>10.47284</v>
      </c>
      <c r="S136" s="105"/>
      <c r="T136" s="52">
        <f>ROUND(T3+T73-T135,5)</f>
        <v>0</v>
      </c>
      <c r="V136" s="53">
        <f t="shared" si="26"/>
        <v>1</v>
      </c>
    </row>
    <row r="137" spans="1:22" x14ac:dyDescent="0.2">
      <c r="A137" s="47"/>
      <c r="B137" s="47" t="s">
        <v>186</v>
      </c>
      <c r="C137" s="47"/>
      <c r="D137" s="47"/>
      <c r="E137" s="47"/>
      <c r="F137" s="47"/>
      <c r="G137" s="47"/>
      <c r="H137" s="52"/>
      <c r="I137" s="47"/>
      <c r="J137" s="52"/>
      <c r="K137" s="47"/>
      <c r="L137" s="53"/>
      <c r="M137" s="105"/>
      <c r="N137" s="52"/>
      <c r="O137" s="47"/>
      <c r="P137" s="52"/>
      <c r="Q137" s="47"/>
      <c r="R137" s="53"/>
      <c r="S137" s="105"/>
      <c r="T137" s="52"/>
      <c r="V137" s="53"/>
    </row>
    <row r="138" spans="1:22" x14ac:dyDescent="0.2">
      <c r="A138" s="47"/>
      <c r="B138" s="47"/>
      <c r="C138" s="47" t="s">
        <v>187</v>
      </c>
      <c r="D138" s="47"/>
      <c r="E138" s="47"/>
      <c r="F138" s="47"/>
      <c r="G138" s="47"/>
      <c r="H138" s="52"/>
      <c r="I138" s="47"/>
      <c r="J138" s="52"/>
      <c r="K138" s="47"/>
      <c r="L138" s="53"/>
      <c r="M138" s="105"/>
      <c r="N138" s="52"/>
      <c r="O138" s="47"/>
      <c r="P138" s="52"/>
      <c r="Q138" s="47"/>
      <c r="R138" s="53"/>
      <c r="S138" s="105"/>
      <c r="T138" s="52"/>
      <c r="V138" s="53"/>
    </row>
    <row r="139" spans="1:22" x14ac:dyDescent="0.2">
      <c r="A139" s="47"/>
      <c r="B139" s="47"/>
      <c r="C139" s="47"/>
      <c r="D139" s="47" t="s">
        <v>188</v>
      </c>
      <c r="E139" s="47"/>
      <c r="F139" s="47"/>
      <c r="G139" s="47"/>
      <c r="H139" s="52">
        <v>5</v>
      </c>
      <c r="I139" s="47"/>
      <c r="J139" s="52">
        <v>0</v>
      </c>
      <c r="K139" s="47"/>
      <c r="L139" s="53">
        <f>ROUND(IF(J139=0, IF(H139=0, 0, 1), H139/J139),5)</f>
        <v>1</v>
      </c>
      <c r="M139" s="105"/>
      <c r="N139" s="52">
        <v>20</v>
      </c>
      <c r="O139" s="47"/>
      <c r="P139" s="52">
        <v>0</v>
      </c>
      <c r="Q139" s="47"/>
      <c r="R139" s="53">
        <f>ROUND(IF(P139=0, IF(N139=0, 0, 1), N139/P139),5)</f>
        <v>1</v>
      </c>
      <c r="S139" s="105"/>
      <c r="T139" s="52">
        <v>0</v>
      </c>
      <c r="V139" s="53">
        <f t="shared" si="26"/>
        <v>1</v>
      </c>
    </row>
    <row r="140" spans="1:22" ht="16" thickBot="1" x14ac:dyDescent="0.25">
      <c r="A140" s="47"/>
      <c r="B140" s="47"/>
      <c r="C140" s="47"/>
      <c r="D140" s="47" t="s">
        <v>189</v>
      </c>
      <c r="E140" s="47"/>
      <c r="F140" s="47"/>
      <c r="G140" s="47"/>
      <c r="H140" s="56">
        <v>368</v>
      </c>
      <c r="I140" s="47"/>
      <c r="J140" s="56">
        <v>0</v>
      </c>
      <c r="K140" s="47"/>
      <c r="L140" s="57">
        <f>ROUND(IF(J140=0, IF(H140=0, 0, 1), H140/J140),5)</f>
        <v>1</v>
      </c>
      <c r="M140" s="105"/>
      <c r="N140" s="56">
        <v>191</v>
      </c>
      <c r="O140" s="47"/>
      <c r="P140" s="56">
        <v>0</v>
      </c>
      <c r="Q140" s="47"/>
      <c r="R140" s="57">
        <f>ROUND(IF(P140=0, IF(N140=0, 0, 1), N140/P140),5)</f>
        <v>1</v>
      </c>
      <c r="S140" s="105"/>
      <c r="T140" s="56">
        <v>0</v>
      </c>
      <c r="V140" s="57">
        <f t="shared" si="26"/>
        <v>1</v>
      </c>
    </row>
    <row r="141" spans="1:22" ht="16" thickBot="1" x14ac:dyDescent="0.25">
      <c r="A141" s="47"/>
      <c r="B141" s="47"/>
      <c r="C141" s="47" t="s">
        <v>190</v>
      </c>
      <c r="D141" s="47"/>
      <c r="E141" s="47"/>
      <c r="F141" s="47"/>
      <c r="G141" s="47"/>
      <c r="H141" s="60">
        <f>ROUND(SUM(H138:H140),5)</f>
        <v>373</v>
      </c>
      <c r="I141" s="47"/>
      <c r="J141" s="60">
        <f>ROUND(SUM(J138:J140),5)</f>
        <v>0</v>
      </c>
      <c r="K141" s="47"/>
      <c r="L141" s="61">
        <f>ROUND(IF(J141=0, IF(H141=0, 0, 1), H141/J141),5)</f>
        <v>1</v>
      </c>
      <c r="M141" s="105"/>
      <c r="N141" s="60">
        <f>ROUND(SUM(N138:N140),5)</f>
        <v>211</v>
      </c>
      <c r="O141" s="47"/>
      <c r="P141" s="60">
        <f>ROUND(SUM(P138:P140),5)</f>
        <v>0</v>
      </c>
      <c r="Q141" s="47"/>
      <c r="R141" s="61">
        <f>ROUND(IF(P141=0, IF(N141=0, 0, 1), N141/P141),5)</f>
        <v>1</v>
      </c>
      <c r="S141" s="105"/>
      <c r="T141" s="60">
        <f>ROUND(SUM(T138:T140),5)</f>
        <v>0</v>
      </c>
      <c r="V141" s="61">
        <f t="shared" si="26"/>
        <v>1</v>
      </c>
    </row>
    <row r="142" spans="1:22" ht="16" thickBot="1" x14ac:dyDescent="0.25">
      <c r="A142" s="47"/>
      <c r="B142" s="47" t="s">
        <v>191</v>
      </c>
      <c r="C142" s="47"/>
      <c r="D142" s="47"/>
      <c r="E142" s="47"/>
      <c r="F142" s="47"/>
      <c r="G142" s="47"/>
      <c r="H142" s="60">
        <f>ROUND(H137+H141,5)</f>
        <v>373</v>
      </c>
      <c r="I142" s="47"/>
      <c r="J142" s="60">
        <f>ROUND(J137+J141,5)</f>
        <v>0</v>
      </c>
      <c r="K142" s="47"/>
      <c r="L142" s="61">
        <f>ROUND(IF(J142=0, IF(H142=0, 0, 1), H142/J142),5)</f>
        <v>1</v>
      </c>
      <c r="M142" s="105"/>
      <c r="N142" s="60">
        <f>ROUND(N137+N141,5)</f>
        <v>211</v>
      </c>
      <c r="O142" s="47"/>
      <c r="P142" s="60">
        <f>ROUND(P137+P141,5)</f>
        <v>0</v>
      </c>
      <c r="Q142" s="47"/>
      <c r="R142" s="61">
        <f>ROUND(IF(P142=0, IF(N142=0, 0, 1), N142/P142),5)</f>
        <v>1</v>
      </c>
      <c r="S142" s="105"/>
      <c r="T142" s="60">
        <f>ROUND(T137+T141,5)</f>
        <v>0</v>
      </c>
      <c r="V142" s="61">
        <f t="shared" si="26"/>
        <v>1</v>
      </c>
    </row>
    <row r="143" spans="1:22" s="64" customFormat="1" ht="14" thickBot="1" x14ac:dyDescent="0.2">
      <c r="A143" s="47" t="s">
        <v>192</v>
      </c>
      <c r="B143" s="47"/>
      <c r="C143" s="47"/>
      <c r="D143" s="47"/>
      <c r="E143" s="47"/>
      <c r="F143" s="47"/>
      <c r="G143" s="47"/>
      <c r="H143" s="62">
        <f>ROUND(H136+H142,5)</f>
        <v>-46534</v>
      </c>
      <c r="I143" s="47"/>
      <c r="J143" s="62">
        <f>ROUND(J136+J142,5)</f>
        <v>-25228</v>
      </c>
      <c r="K143" s="47"/>
      <c r="L143" s="63">
        <f>ROUND(IF(J143=0, IF(H143=0, 0, 1), H143/J143),5)</f>
        <v>1.8445400000000001</v>
      </c>
      <c r="M143" s="105"/>
      <c r="N143" s="62">
        <f>ROUND(N136+N142,5)</f>
        <v>192618</v>
      </c>
      <c r="O143" s="47"/>
      <c r="P143" s="62">
        <f>ROUND(P136+P142,5)</f>
        <v>18372</v>
      </c>
      <c r="Q143" s="47"/>
      <c r="R143" s="63">
        <f>ROUND(IF(P143=0, IF(N143=0, 0, 1), N143/P143),5)</f>
        <v>10.48432</v>
      </c>
      <c r="S143" s="105"/>
      <c r="T143" s="62">
        <f>ROUND(T136+T142,5)</f>
        <v>0</v>
      </c>
      <c r="V143" s="63">
        <f t="shared" si="26"/>
        <v>1</v>
      </c>
    </row>
    <row r="144" spans="1:22" ht="17" thickTop="1" thickBot="1" x14ac:dyDescent="0.25">
      <c r="M144" s="83"/>
      <c r="S144" s="83"/>
      <c r="V144" s="66"/>
    </row>
    <row r="145" spans="8:22" ht="16" thickBot="1" x14ac:dyDescent="0.25">
      <c r="H145" s="62">
        <v>-46536</v>
      </c>
      <c r="I145" s="47"/>
      <c r="J145" s="62">
        <v>-25228</v>
      </c>
      <c r="K145" s="47"/>
      <c r="L145" s="63">
        <v>1.8446199999999999</v>
      </c>
      <c r="M145" s="105"/>
      <c r="N145" s="62">
        <v>192618</v>
      </c>
      <c r="O145" s="47"/>
      <c r="P145" s="62">
        <v>18372</v>
      </c>
      <c r="Q145" s="47"/>
      <c r="R145" s="63">
        <v>10.48432</v>
      </c>
      <c r="S145" s="105"/>
      <c r="T145" s="62">
        <v>0</v>
      </c>
      <c r="V145" s="63">
        <f t="shared" si="26"/>
        <v>1</v>
      </c>
    </row>
    <row r="146" spans="8:22" ht="16" thickTop="1" x14ac:dyDescent="0.2">
      <c r="V146" s="66"/>
    </row>
    <row r="147" spans="8:22" x14ac:dyDescent="0.2">
      <c r="H147" s="79"/>
      <c r="J147" s="79"/>
      <c r="N147" s="79"/>
      <c r="P147" s="79"/>
      <c r="V147" s="66"/>
    </row>
    <row r="148" spans="8:22" x14ac:dyDescent="0.2">
      <c r="V148" s="66"/>
    </row>
    <row r="149" spans="8:22" x14ac:dyDescent="0.2">
      <c r="V149" s="66"/>
    </row>
    <row r="150" spans="8:22" x14ac:dyDescent="0.2">
      <c r="V150" s="66"/>
    </row>
    <row r="151" spans="8:22" x14ac:dyDescent="0.2">
      <c r="V151" s="66"/>
    </row>
    <row r="152" spans="8:22" x14ac:dyDescent="0.2">
      <c r="V152" s="66"/>
    </row>
    <row r="153" spans="8:22" x14ac:dyDescent="0.2">
      <c r="V153" s="66"/>
    </row>
    <row r="154" spans="8:22" x14ac:dyDescent="0.2">
      <c r="V154" s="66"/>
    </row>
    <row r="155" spans="8:22" x14ac:dyDescent="0.2">
      <c r="V155" s="66"/>
    </row>
    <row r="156" spans="8:22" x14ac:dyDescent="0.2">
      <c r="V156" s="66"/>
    </row>
    <row r="157" spans="8:22" x14ac:dyDescent="0.2">
      <c r="V157" s="66"/>
    </row>
    <row r="158" spans="8:22" x14ac:dyDescent="0.2">
      <c r="V158" s="66"/>
    </row>
    <row r="159" spans="8:22" x14ac:dyDescent="0.2">
      <c r="V159" s="66"/>
    </row>
    <row r="160" spans="8:22" x14ac:dyDescent="0.2">
      <c r="V160" s="66"/>
    </row>
    <row r="161" spans="22:22" x14ac:dyDescent="0.2">
      <c r="V161" s="66"/>
    </row>
    <row r="162" spans="22:22" x14ac:dyDescent="0.2">
      <c r="V162" s="66"/>
    </row>
    <row r="163" spans="22:22" x14ac:dyDescent="0.2">
      <c r="V163" s="66"/>
    </row>
    <row r="164" spans="22:22" x14ac:dyDescent="0.2">
      <c r="V164" s="66"/>
    </row>
    <row r="165" spans="22:22" x14ac:dyDescent="0.2">
      <c r="V165" s="66"/>
    </row>
    <row r="166" spans="22:22" x14ac:dyDescent="0.2">
      <c r="V166" s="66"/>
    </row>
    <row r="167" spans="22:22" x14ac:dyDescent="0.2">
      <c r="V167" s="66"/>
    </row>
    <row r="168" spans="22:22" x14ac:dyDescent="0.2">
      <c r="V168" s="66"/>
    </row>
    <row r="169" spans="22:22" x14ac:dyDescent="0.2">
      <c r="V169" s="66"/>
    </row>
    <row r="170" spans="22:22" x14ac:dyDescent="0.2">
      <c r="V170" s="66"/>
    </row>
    <row r="171" spans="22:22" x14ac:dyDescent="0.2">
      <c r="V171" s="66"/>
    </row>
    <row r="172" spans="22:22" x14ac:dyDescent="0.2">
      <c r="V172" s="66"/>
    </row>
    <row r="173" spans="22:22" x14ac:dyDescent="0.2">
      <c r="V173" s="66"/>
    </row>
    <row r="174" spans="22:22" x14ac:dyDescent="0.2">
      <c r="V174" s="66"/>
    </row>
    <row r="175" spans="22:22" x14ac:dyDescent="0.2">
      <c r="V175" s="66"/>
    </row>
    <row r="176" spans="22:22" x14ac:dyDescent="0.2">
      <c r="V176" s="66"/>
    </row>
  </sheetData>
  <pageMargins left="0.45" right="0.2" top="0.75" bottom="0.5" header="0.1" footer="0.3"/>
  <pageSetup scale="85" fitToHeight="12" orientation="landscape" r:id="rId1"/>
  <headerFooter>
    <oddHeader>&amp;L&amp;"Arial,Bold"&amp;8 1:26 PM
&amp;"Arial,Regular"&amp;10 03/06/19
&amp;"Arial,Bold"&amp;8 Accrual Basis&amp;C&amp;"Arial,Regular"&amp;14 Textile Center of Minnesota
&amp;"Arial,Regular"&amp;14 Operating Statement of Activities
&amp;"Arial,Regular"&amp;12 February 2019</oddHeader>
    <oddFooter>&amp;R&amp;"Arial,Regular"&amp;10 Page &amp;P of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U25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V2" sqref="V2"/>
    </sheetView>
  </sheetViews>
  <sheetFormatPr baseColWidth="10" defaultColWidth="8.83203125" defaultRowHeight="15" x14ac:dyDescent="0.2"/>
  <cols>
    <col min="1" max="4" width="3" style="65" customWidth="1"/>
    <col min="5" max="5" width="32.1640625" style="65" customWidth="1"/>
    <col min="6" max="6" width="10.6640625" style="66" bestFit="1" customWidth="1"/>
    <col min="7" max="7" width="2.33203125" style="66" customWidth="1"/>
    <col min="8" max="8" width="11.33203125" style="66" bestFit="1" customWidth="1"/>
    <col min="9" max="9" width="2.33203125" style="66" customWidth="1"/>
    <col min="10" max="10" width="11.1640625" style="66" bestFit="1" customWidth="1"/>
    <col min="11" max="11" width="2.33203125" style="66" customWidth="1"/>
    <col min="12" max="12" width="11.6640625" style="66" bestFit="1" customWidth="1"/>
    <col min="13" max="13" width="2.33203125" style="66" customWidth="1"/>
    <col min="14" max="14" width="11" style="66" bestFit="1" customWidth="1"/>
    <col min="15" max="15" width="2.33203125" style="66" customWidth="1"/>
    <col min="16" max="16" width="11.1640625" style="66" bestFit="1" customWidth="1"/>
    <col min="17" max="17" width="2.33203125" style="66" customWidth="1"/>
    <col min="18" max="18" width="13.33203125" style="66" bestFit="1" customWidth="1"/>
    <col min="19" max="19" width="2.6640625" customWidth="1"/>
    <col min="20" max="20" width="10.6640625" customWidth="1"/>
    <col min="21" max="21" width="2.6640625" customWidth="1"/>
  </cols>
  <sheetData>
    <row r="1" spans="1:21" ht="16" thickBot="1" x14ac:dyDescent="0.25">
      <c r="A1" s="47"/>
      <c r="B1" s="47"/>
      <c r="C1" s="47"/>
      <c r="D1" s="47"/>
      <c r="E1" s="47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T1" s="102">
        <f>11/12</f>
        <v>0.91666666666666663</v>
      </c>
    </row>
    <row r="2" spans="1:21" s="51" customFormat="1" ht="45.75" customHeight="1" thickBot="1" x14ac:dyDescent="0.25">
      <c r="B2" s="49"/>
      <c r="C2" s="49"/>
      <c r="D2" s="49"/>
      <c r="E2" s="49"/>
      <c r="F2" s="69" t="s">
        <v>195</v>
      </c>
      <c r="G2" s="70"/>
      <c r="H2" s="71" t="s">
        <v>196</v>
      </c>
      <c r="I2" s="70"/>
      <c r="J2" s="72" t="s">
        <v>197</v>
      </c>
      <c r="K2" s="103"/>
      <c r="L2" s="69" t="s">
        <v>193</v>
      </c>
      <c r="M2" s="70"/>
      <c r="N2" s="71" t="s">
        <v>50</v>
      </c>
      <c r="O2" s="70"/>
      <c r="P2" s="72" t="s">
        <v>198</v>
      </c>
      <c r="Q2" s="103"/>
      <c r="R2" s="69" t="s">
        <v>51</v>
      </c>
      <c r="S2" s="74"/>
      <c r="T2" s="72" t="s">
        <v>194</v>
      </c>
      <c r="U2" s="104"/>
    </row>
    <row r="3" spans="1:21" x14ac:dyDescent="0.2">
      <c r="A3" s="49"/>
      <c r="B3" s="47" t="s">
        <v>52</v>
      </c>
      <c r="C3" s="47"/>
      <c r="D3" s="47"/>
      <c r="E3" s="47"/>
      <c r="F3" s="52"/>
      <c r="G3" s="47"/>
      <c r="H3" s="52"/>
      <c r="I3" s="47"/>
      <c r="J3" s="53"/>
      <c r="K3" s="105"/>
      <c r="L3" s="52"/>
      <c r="M3" s="47"/>
      <c r="N3" s="52"/>
      <c r="O3" s="47"/>
      <c r="P3" s="53"/>
      <c r="Q3" s="105"/>
      <c r="R3" s="52"/>
    </row>
    <row r="4" spans="1:21" x14ac:dyDescent="0.2">
      <c r="A4" s="47"/>
      <c r="B4" s="47"/>
      <c r="C4" s="47"/>
      <c r="D4" s="47" t="s">
        <v>53</v>
      </c>
      <c r="E4" s="47"/>
      <c r="F4" s="52"/>
      <c r="G4" s="47"/>
      <c r="H4" s="52"/>
      <c r="I4" s="47"/>
      <c r="J4" s="53"/>
      <c r="K4" s="105"/>
      <c r="L4" s="52"/>
      <c r="M4" s="47"/>
      <c r="N4" s="52"/>
      <c r="O4" s="47"/>
      <c r="P4" s="53"/>
      <c r="Q4" s="105"/>
      <c r="R4" s="52"/>
    </row>
    <row r="5" spans="1:21" x14ac:dyDescent="0.2">
      <c r="A5" s="47"/>
      <c r="B5" s="47"/>
      <c r="C5" s="47"/>
      <c r="D5" s="47"/>
      <c r="E5" s="47" t="s">
        <v>54</v>
      </c>
      <c r="F5" s="52">
        <v>0</v>
      </c>
      <c r="G5" s="47"/>
      <c r="H5" s="52">
        <v>0</v>
      </c>
      <c r="I5" s="47"/>
      <c r="J5" s="53">
        <f>ROUND(IF(H5=0, IF(F5=0, 0, 1), F5/H5),5)</f>
        <v>0</v>
      </c>
      <c r="K5" s="105"/>
      <c r="L5" s="52">
        <v>10000</v>
      </c>
      <c r="M5" s="47"/>
      <c r="N5" s="52">
        <v>550040</v>
      </c>
      <c r="O5" s="47"/>
      <c r="P5" s="53">
        <f>ROUND(IF(N5=0, IF(L5=0, 0, 1), L5/N5),5)</f>
        <v>1.8180000000000002E-2</v>
      </c>
      <c r="Q5" s="105"/>
      <c r="R5" s="52">
        <v>550040</v>
      </c>
      <c r="T5" s="53">
        <f>+L5/R5</f>
        <v>1.8180495963929896E-2</v>
      </c>
    </row>
    <row r="6" spans="1:21" x14ac:dyDescent="0.2">
      <c r="A6" s="47"/>
      <c r="B6" s="47"/>
      <c r="C6" s="47"/>
      <c r="D6" s="47"/>
      <c r="E6" s="47" t="s">
        <v>61</v>
      </c>
      <c r="F6" s="52">
        <v>28</v>
      </c>
      <c r="G6" s="47"/>
      <c r="H6" s="52">
        <v>50000</v>
      </c>
      <c r="I6" s="47"/>
      <c r="J6" s="53">
        <f>ROUND(IF(H6=0, IF(F6=0, 0, 1), F6/H6),5)</f>
        <v>5.5999999999999995E-4</v>
      </c>
      <c r="K6" s="105"/>
      <c r="L6" s="52">
        <v>17208</v>
      </c>
      <c r="M6" s="47"/>
      <c r="N6" s="52">
        <v>464650</v>
      </c>
      <c r="O6" s="47"/>
      <c r="P6" s="53">
        <f>ROUND(IF(N6=0, IF(L6=0, 0, 1), L6/N6),5)</f>
        <v>3.703E-2</v>
      </c>
      <c r="Q6" s="105"/>
      <c r="R6" s="52">
        <v>514650</v>
      </c>
      <c r="T6" s="53">
        <f t="shared" ref="T6:T17" si="0">+L6/R6</f>
        <v>3.3436315942873801E-2</v>
      </c>
    </row>
    <row r="7" spans="1:21" ht="16" thickBot="1" x14ac:dyDescent="0.25">
      <c r="A7" s="47"/>
      <c r="B7" s="47"/>
      <c r="C7" s="47"/>
      <c r="D7" s="47"/>
      <c r="E7" s="47" t="s">
        <v>73</v>
      </c>
      <c r="F7" s="56">
        <v>0</v>
      </c>
      <c r="G7" s="47"/>
      <c r="H7" s="56">
        <v>16667</v>
      </c>
      <c r="I7" s="47"/>
      <c r="J7" s="57">
        <f>ROUND(IF(H7=0, IF(F7=0, 0, 1), F7/H7),5)</f>
        <v>0</v>
      </c>
      <c r="K7" s="105"/>
      <c r="L7" s="56">
        <v>0</v>
      </c>
      <c r="M7" s="47"/>
      <c r="N7" s="56">
        <v>33333</v>
      </c>
      <c r="O7" s="47"/>
      <c r="P7" s="57">
        <f>ROUND(IF(N7=0, IF(L7=0, 0, 1), L7/N7),5)</f>
        <v>0</v>
      </c>
      <c r="Q7" s="105"/>
      <c r="R7" s="56">
        <v>50000</v>
      </c>
      <c r="T7" s="57">
        <f t="shared" si="0"/>
        <v>0</v>
      </c>
    </row>
    <row r="8" spans="1:21" ht="16" thickBot="1" x14ac:dyDescent="0.25">
      <c r="A8" s="47"/>
      <c r="B8" s="47"/>
      <c r="C8" s="47"/>
      <c r="D8" s="47" t="s">
        <v>113</v>
      </c>
      <c r="E8" s="47"/>
      <c r="F8" s="58">
        <f>ROUND(SUM(F4:F7),5)</f>
        <v>28</v>
      </c>
      <c r="G8" s="47"/>
      <c r="H8" s="58">
        <f>ROUND(SUM(H4:H7),5)</f>
        <v>66667</v>
      </c>
      <c r="I8" s="47"/>
      <c r="J8" s="59">
        <f>ROUND(IF(H8=0, IF(F8=0, 0, 1), F8/H8),5)</f>
        <v>4.2000000000000002E-4</v>
      </c>
      <c r="K8" s="105"/>
      <c r="L8" s="58">
        <f>ROUND(SUM(L4:L7),5)</f>
        <v>27208</v>
      </c>
      <c r="M8" s="47"/>
      <c r="N8" s="58">
        <f>ROUND(SUM(N4:N7),5)</f>
        <v>1048023</v>
      </c>
      <c r="O8" s="47"/>
      <c r="P8" s="59">
        <f>ROUND(IF(N8=0, IF(L8=0, 0, 1), L8/N8),5)</f>
        <v>2.596E-2</v>
      </c>
      <c r="Q8" s="105"/>
      <c r="R8" s="58">
        <f>ROUND(SUM(R4:R7),5)</f>
        <v>1114690</v>
      </c>
      <c r="T8" s="59">
        <f t="shared" si="0"/>
        <v>2.4408579963936163E-2</v>
      </c>
    </row>
    <row r="9" spans="1:21" x14ac:dyDescent="0.2">
      <c r="A9" s="47"/>
      <c r="B9" s="47"/>
      <c r="C9" s="47" t="s">
        <v>122</v>
      </c>
      <c r="D9" s="47"/>
      <c r="E9" s="47"/>
      <c r="F9" s="52">
        <f>F8</f>
        <v>28</v>
      </c>
      <c r="G9" s="47"/>
      <c r="H9" s="52">
        <f>H8</f>
        <v>66667</v>
      </c>
      <c r="I9" s="47"/>
      <c r="J9" s="53">
        <f>ROUND(IF(H9=0, IF(F9=0, 0, 1), F9/H9),5)</f>
        <v>4.2000000000000002E-4</v>
      </c>
      <c r="K9" s="105"/>
      <c r="L9" s="52">
        <f>L8</f>
        <v>27208</v>
      </c>
      <c r="M9" s="47"/>
      <c r="N9" s="52">
        <f>N8</f>
        <v>1048023</v>
      </c>
      <c r="O9" s="47"/>
      <c r="P9" s="53">
        <f>ROUND(IF(N9=0, IF(L9=0, 0, 1), L9/N9),5)</f>
        <v>2.596E-2</v>
      </c>
      <c r="Q9" s="105"/>
      <c r="R9" s="52">
        <f>R8</f>
        <v>1114690</v>
      </c>
      <c r="T9" s="53">
        <f t="shared" si="0"/>
        <v>2.4408579963936163E-2</v>
      </c>
    </row>
    <row r="10" spans="1:21" x14ac:dyDescent="0.2">
      <c r="A10" s="47"/>
      <c r="B10" s="47"/>
      <c r="C10" s="47"/>
      <c r="D10" s="47" t="s">
        <v>123</v>
      </c>
      <c r="E10" s="47"/>
      <c r="F10" s="52"/>
      <c r="G10" s="47"/>
      <c r="H10" s="52"/>
      <c r="I10" s="47"/>
      <c r="J10" s="53"/>
      <c r="K10" s="105"/>
      <c r="L10" s="52"/>
      <c r="M10" s="47"/>
      <c r="N10" s="52"/>
      <c r="O10" s="47"/>
      <c r="P10" s="53"/>
      <c r="Q10" s="105"/>
      <c r="R10" s="52"/>
      <c r="T10" s="53"/>
    </row>
    <row r="11" spans="1:21" x14ac:dyDescent="0.2">
      <c r="A11" s="47"/>
      <c r="B11" s="47"/>
      <c r="C11" s="47"/>
      <c r="D11" s="47"/>
      <c r="E11" s="47" t="s">
        <v>124</v>
      </c>
      <c r="F11" s="52">
        <v>5569</v>
      </c>
      <c r="G11" s="47"/>
      <c r="H11" s="52">
        <v>5395</v>
      </c>
      <c r="I11" s="47"/>
      <c r="J11" s="53">
        <f t="shared" ref="J11:J18" si="1">ROUND(IF(H11=0, IF(F11=0, 0, 1), F11/H11),5)</f>
        <v>1.0322499999999999</v>
      </c>
      <c r="K11" s="105"/>
      <c r="L11" s="52">
        <v>65237</v>
      </c>
      <c r="M11" s="47"/>
      <c r="N11" s="52">
        <v>64529</v>
      </c>
      <c r="O11" s="47"/>
      <c r="P11" s="53">
        <f t="shared" ref="P11:P18" si="2">ROUND(IF(N11=0, IF(L11=0, 0, 1), L11/N11),5)</f>
        <v>1.0109699999999999</v>
      </c>
      <c r="Q11" s="105"/>
      <c r="R11" s="52">
        <v>70181</v>
      </c>
      <c r="T11" s="53">
        <f t="shared" si="0"/>
        <v>0.92955358287855683</v>
      </c>
    </row>
    <row r="12" spans="1:21" ht="102" customHeight="1" x14ac:dyDescent="0.2">
      <c r="A12" s="47"/>
      <c r="B12" s="47"/>
      <c r="C12" s="47"/>
      <c r="D12" s="47"/>
      <c r="E12" s="47" t="s">
        <v>131</v>
      </c>
      <c r="F12" s="52">
        <v>110</v>
      </c>
      <c r="G12" s="47"/>
      <c r="H12" s="52">
        <v>22144</v>
      </c>
      <c r="I12" s="47"/>
      <c r="J12" s="53">
        <f t="shared" si="1"/>
        <v>4.9699999999999996E-3</v>
      </c>
      <c r="K12" s="105"/>
      <c r="L12" s="52">
        <v>16321</v>
      </c>
      <c r="M12" s="47"/>
      <c r="N12" s="52">
        <v>173603</v>
      </c>
      <c r="O12" s="47"/>
      <c r="P12" s="53">
        <f t="shared" si="2"/>
        <v>9.4009999999999996E-2</v>
      </c>
      <c r="Q12" s="105"/>
      <c r="R12" s="52">
        <v>195743</v>
      </c>
      <c r="T12" s="53">
        <f t="shared" si="0"/>
        <v>8.337973771731301E-2</v>
      </c>
    </row>
    <row r="13" spans="1:21" x14ac:dyDescent="0.2">
      <c r="A13" s="47"/>
      <c r="B13" s="47"/>
      <c r="C13" s="47"/>
      <c r="D13" s="47"/>
      <c r="E13" s="47" t="s">
        <v>147</v>
      </c>
      <c r="F13" s="52">
        <v>12</v>
      </c>
      <c r="G13" s="47"/>
      <c r="H13" s="52">
        <v>61</v>
      </c>
      <c r="I13" s="47"/>
      <c r="J13" s="53">
        <f t="shared" si="1"/>
        <v>0.19672000000000001</v>
      </c>
      <c r="K13" s="105"/>
      <c r="L13" s="52">
        <v>9849</v>
      </c>
      <c r="M13" s="47"/>
      <c r="N13" s="52">
        <v>37013</v>
      </c>
      <c r="O13" s="47"/>
      <c r="P13" s="53">
        <f t="shared" si="2"/>
        <v>0.2661</v>
      </c>
      <c r="Q13" s="105"/>
      <c r="R13" s="52">
        <v>37073</v>
      </c>
      <c r="T13" s="53">
        <f t="shared" si="0"/>
        <v>0.26566503924689128</v>
      </c>
    </row>
    <row r="14" spans="1:21" x14ac:dyDescent="0.2">
      <c r="A14" s="47"/>
      <c r="B14" s="47"/>
      <c r="C14" s="47"/>
      <c r="D14" s="47"/>
      <c r="E14" s="47" t="s">
        <v>160</v>
      </c>
      <c r="F14" s="52">
        <v>5</v>
      </c>
      <c r="G14" s="47"/>
      <c r="H14" s="52">
        <v>20</v>
      </c>
      <c r="I14" s="47"/>
      <c r="J14" s="53">
        <f t="shared" si="1"/>
        <v>0.25</v>
      </c>
      <c r="K14" s="105"/>
      <c r="L14" s="52">
        <v>207</v>
      </c>
      <c r="M14" s="47"/>
      <c r="N14" s="52">
        <v>10226</v>
      </c>
      <c r="O14" s="47"/>
      <c r="P14" s="53">
        <f t="shared" si="2"/>
        <v>2.0240000000000001E-2</v>
      </c>
      <c r="Q14" s="105"/>
      <c r="R14" s="52">
        <v>10293</v>
      </c>
      <c r="T14" s="53">
        <f t="shared" si="0"/>
        <v>2.0110754881958612E-2</v>
      </c>
    </row>
    <row r="15" spans="1:21" x14ac:dyDescent="0.2">
      <c r="A15" s="47"/>
      <c r="B15" s="47"/>
      <c r="C15" s="47"/>
      <c r="D15" s="47"/>
      <c r="E15" s="47" t="s">
        <v>172</v>
      </c>
      <c r="F15" s="52">
        <v>0</v>
      </c>
      <c r="G15" s="47"/>
      <c r="H15" s="52">
        <v>3180</v>
      </c>
      <c r="I15" s="47"/>
      <c r="J15" s="53">
        <f t="shared" si="1"/>
        <v>0</v>
      </c>
      <c r="K15" s="105"/>
      <c r="L15" s="52">
        <v>127</v>
      </c>
      <c r="M15" s="47"/>
      <c r="N15" s="52">
        <v>28620</v>
      </c>
      <c r="O15" s="47"/>
      <c r="P15" s="53">
        <f t="shared" si="2"/>
        <v>4.4400000000000004E-3</v>
      </c>
      <c r="Q15" s="105"/>
      <c r="R15" s="52">
        <v>31800</v>
      </c>
      <c r="T15" s="53">
        <f t="shared" si="0"/>
        <v>3.9937106918238995E-3</v>
      </c>
    </row>
    <row r="16" spans="1:21" ht="16" thickBot="1" x14ac:dyDescent="0.25">
      <c r="A16" s="47"/>
      <c r="B16" s="47"/>
      <c r="C16" s="47"/>
      <c r="D16" s="47"/>
      <c r="E16" s="47" t="s">
        <v>180</v>
      </c>
      <c r="F16" s="56">
        <v>1159</v>
      </c>
      <c r="G16" s="47"/>
      <c r="H16" s="56">
        <v>12800</v>
      </c>
      <c r="I16" s="47"/>
      <c r="J16" s="57">
        <f t="shared" si="1"/>
        <v>9.0550000000000005E-2</v>
      </c>
      <c r="K16" s="105"/>
      <c r="L16" s="56">
        <v>13085</v>
      </c>
      <c r="M16" s="47"/>
      <c r="N16" s="56">
        <v>756800</v>
      </c>
      <c r="O16" s="47"/>
      <c r="P16" s="57">
        <f t="shared" si="2"/>
        <v>1.729E-2</v>
      </c>
      <c r="Q16" s="105"/>
      <c r="R16" s="56">
        <v>769600</v>
      </c>
      <c r="T16" s="57">
        <f t="shared" si="0"/>
        <v>1.7002338877338877E-2</v>
      </c>
    </row>
    <row r="17" spans="1:20" ht="16" thickBot="1" x14ac:dyDescent="0.25">
      <c r="A17" s="47"/>
      <c r="B17" s="47"/>
      <c r="C17" s="47"/>
      <c r="D17" s="47" t="s">
        <v>184</v>
      </c>
      <c r="E17" s="47"/>
      <c r="F17" s="58">
        <f>ROUND(SUM(F10:F16),5)</f>
        <v>6855</v>
      </c>
      <c r="G17" s="47"/>
      <c r="H17" s="58">
        <f>ROUND(SUM(H10:H16),5)</f>
        <v>43600</v>
      </c>
      <c r="I17" s="47"/>
      <c r="J17" s="59">
        <f t="shared" si="1"/>
        <v>0.15722</v>
      </c>
      <c r="K17" s="105"/>
      <c r="L17" s="58">
        <f>ROUND(SUM(L10:L16),5)</f>
        <v>104826</v>
      </c>
      <c r="M17" s="47"/>
      <c r="N17" s="58">
        <f>ROUND(SUM(N10:N16),5)</f>
        <v>1070791</v>
      </c>
      <c r="O17" s="47"/>
      <c r="P17" s="59">
        <f t="shared" si="2"/>
        <v>9.7900000000000001E-2</v>
      </c>
      <c r="Q17" s="105"/>
      <c r="R17" s="58">
        <f>ROUND(SUM(R10:R16),5)</f>
        <v>1114690</v>
      </c>
      <c r="T17" s="59">
        <f t="shared" si="0"/>
        <v>9.4040495563789031E-2</v>
      </c>
    </row>
    <row r="18" spans="1:20" x14ac:dyDescent="0.2">
      <c r="A18" s="47"/>
      <c r="B18" s="47" t="s">
        <v>185</v>
      </c>
      <c r="C18" s="47"/>
      <c r="D18" s="47"/>
      <c r="E18" s="47"/>
      <c r="F18" s="52">
        <f>ROUND(F3+F9-F17,5)</f>
        <v>-6827</v>
      </c>
      <c r="G18" s="47"/>
      <c r="H18" s="52">
        <f>ROUND(H3+H9-H17,5)</f>
        <v>23067</v>
      </c>
      <c r="I18" s="47"/>
      <c r="J18" s="53">
        <f t="shared" si="1"/>
        <v>-0.29596</v>
      </c>
      <c r="K18" s="105"/>
      <c r="L18" s="52">
        <f>ROUND(L3+L9-L17,5)</f>
        <v>-77618</v>
      </c>
      <c r="M18" s="47"/>
      <c r="N18" s="52">
        <f>ROUND(N3+N9-N17,5)</f>
        <v>-22768</v>
      </c>
      <c r="O18" s="47"/>
      <c r="P18" s="53">
        <f t="shared" si="2"/>
        <v>3.4090799999999999</v>
      </c>
      <c r="Q18" s="105"/>
      <c r="R18" s="52">
        <f>ROUND(R3+R9-R17,5)</f>
        <v>0</v>
      </c>
      <c r="T18" s="53"/>
    </row>
    <row r="19" spans="1:20" x14ac:dyDescent="0.2">
      <c r="A19" s="47"/>
      <c r="B19" s="47" t="s">
        <v>186</v>
      </c>
      <c r="C19" s="47"/>
      <c r="D19" s="47"/>
      <c r="E19" s="47"/>
      <c r="F19" s="52"/>
      <c r="G19" s="47"/>
      <c r="H19" s="52"/>
      <c r="I19" s="47"/>
      <c r="J19" s="53"/>
      <c r="K19" s="105"/>
      <c r="L19" s="52"/>
      <c r="M19" s="47"/>
      <c r="N19" s="52"/>
      <c r="O19" s="47"/>
      <c r="P19" s="53"/>
      <c r="Q19" s="105"/>
      <c r="R19" s="52"/>
      <c r="T19" s="53"/>
    </row>
    <row r="20" spans="1:20" x14ac:dyDescent="0.2">
      <c r="A20" s="47"/>
      <c r="B20" s="47"/>
      <c r="C20" s="47" t="s">
        <v>187</v>
      </c>
      <c r="D20" s="47"/>
      <c r="E20" s="47"/>
      <c r="F20" s="52"/>
      <c r="G20" s="47"/>
      <c r="H20" s="52"/>
      <c r="I20" s="47"/>
      <c r="J20" s="53"/>
      <c r="K20" s="105"/>
      <c r="L20" s="52"/>
      <c r="M20" s="47"/>
      <c r="N20" s="52"/>
      <c r="O20" s="47"/>
      <c r="P20" s="53"/>
      <c r="Q20" s="105"/>
      <c r="R20" s="52"/>
      <c r="T20" s="53"/>
    </row>
    <row r="21" spans="1:20" ht="16" thickBot="1" x14ac:dyDescent="0.25">
      <c r="A21" s="47"/>
      <c r="B21" s="47"/>
      <c r="C21" s="47"/>
      <c r="D21" s="47" t="s">
        <v>189</v>
      </c>
      <c r="E21" s="47"/>
      <c r="F21" s="56">
        <v>0</v>
      </c>
      <c r="G21" s="47"/>
      <c r="H21" s="56"/>
      <c r="I21" s="47"/>
      <c r="J21" s="57"/>
      <c r="K21" s="105"/>
      <c r="L21" s="56">
        <v>36</v>
      </c>
      <c r="M21" s="47"/>
      <c r="N21" s="56">
        <v>0</v>
      </c>
      <c r="O21" s="47"/>
      <c r="P21" s="57">
        <f>ROUND(IF(N21=0, IF(L21=0, 0, 1), L21/N21),5)</f>
        <v>1</v>
      </c>
      <c r="Q21" s="105"/>
      <c r="R21" s="56">
        <v>0</v>
      </c>
      <c r="T21" s="53"/>
    </row>
    <row r="22" spans="1:20" ht="16" thickBot="1" x14ac:dyDescent="0.25">
      <c r="A22" s="47"/>
      <c r="B22" s="47"/>
      <c r="C22" s="47" t="s">
        <v>190</v>
      </c>
      <c r="D22" s="47"/>
      <c r="E22" s="47"/>
      <c r="F22" s="60">
        <f>ROUND(SUM(F20:F21),5)</f>
        <v>0</v>
      </c>
      <c r="G22" s="47"/>
      <c r="H22" s="60">
        <f>ROUND(SUM(H20:H21),5)</f>
        <v>0</v>
      </c>
      <c r="I22" s="47"/>
      <c r="J22" s="61">
        <f>ROUND(IF(H22=0, IF(F22=0, 0, 1), F22/H22),5)</f>
        <v>0</v>
      </c>
      <c r="K22" s="105"/>
      <c r="L22" s="60">
        <f>ROUND(SUM(L20:L21),5)</f>
        <v>36</v>
      </c>
      <c r="M22" s="47"/>
      <c r="N22" s="60">
        <f>ROUND(SUM(N20:N21),5)</f>
        <v>0</v>
      </c>
      <c r="O22" s="47"/>
      <c r="P22" s="61">
        <f>ROUND(IF(N22=0, IF(L22=0, 0, 1), L22/N22),5)</f>
        <v>1</v>
      </c>
      <c r="Q22" s="105"/>
      <c r="R22" s="60">
        <f>ROUND(SUM(R20:R21),5)</f>
        <v>0</v>
      </c>
      <c r="T22" s="53"/>
    </row>
    <row r="23" spans="1:20" ht="16" thickBot="1" x14ac:dyDescent="0.25">
      <c r="A23" s="47"/>
      <c r="B23" s="47" t="s">
        <v>191</v>
      </c>
      <c r="C23" s="47"/>
      <c r="D23" s="47"/>
      <c r="E23" s="47"/>
      <c r="F23" s="60">
        <f>ROUND(F19+F22,5)</f>
        <v>0</v>
      </c>
      <c r="G23" s="47"/>
      <c r="H23" s="60">
        <f>ROUND(H19+H22,5)</f>
        <v>0</v>
      </c>
      <c r="I23" s="47"/>
      <c r="J23" s="61">
        <f>ROUND(IF(H23=0, IF(F23=0, 0, 1), F23/H23),5)</f>
        <v>0</v>
      </c>
      <c r="K23" s="105"/>
      <c r="L23" s="60">
        <f>ROUND(L19+L22,5)</f>
        <v>36</v>
      </c>
      <c r="M23" s="47"/>
      <c r="N23" s="60">
        <f>ROUND(N19+N22,5)</f>
        <v>0</v>
      </c>
      <c r="O23" s="47"/>
      <c r="P23" s="61">
        <f>ROUND(IF(N23=0, IF(L23=0, 0, 1), L23/N23),5)</f>
        <v>1</v>
      </c>
      <c r="Q23" s="105"/>
      <c r="R23" s="60">
        <f>ROUND(R19+R22,5)</f>
        <v>0</v>
      </c>
      <c r="T23" s="53"/>
    </row>
    <row r="24" spans="1:20" s="64" customFormat="1" ht="14" thickBot="1" x14ac:dyDescent="0.2">
      <c r="A24" s="47" t="s">
        <v>192</v>
      </c>
      <c r="B24" s="47"/>
      <c r="C24" s="47"/>
      <c r="D24" s="47"/>
      <c r="E24" s="47"/>
      <c r="F24" s="62">
        <f>ROUND(F18+F23,5)</f>
        <v>-6827</v>
      </c>
      <c r="G24" s="47"/>
      <c r="H24" s="62">
        <f>ROUND(H18+H23,5)</f>
        <v>23067</v>
      </c>
      <c r="I24" s="47"/>
      <c r="J24" s="63">
        <f>ROUND(IF(H24=0, IF(F24=0, 0, 1), F24/H24),5)</f>
        <v>-0.29596</v>
      </c>
      <c r="K24" s="105"/>
      <c r="L24" s="62">
        <f>ROUND(L18+L23,5)</f>
        <v>-77582</v>
      </c>
      <c r="M24" s="47"/>
      <c r="N24" s="62">
        <f>ROUND(N18+N23,5)</f>
        <v>-22768</v>
      </c>
      <c r="O24" s="47"/>
      <c r="P24" s="63">
        <f>ROUND(IF(N24=0, IF(L24=0, 0, 1), L24/N24),5)</f>
        <v>3.4075000000000002</v>
      </c>
      <c r="Q24" s="105"/>
      <c r="R24" s="62">
        <f>ROUND(R18+R23,5)</f>
        <v>0</v>
      </c>
      <c r="T24" s="53"/>
    </row>
    <row r="25" spans="1:20" ht="16" thickTop="1" x14ac:dyDescent="0.2"/>
  </sheetData>
  <pageMargins left="0.45" right="0.45" top="0.75" bottom="0.75" header="0.1" footer="0.3"/>
  <pageSetup scale="80" fitToHeight="2" orientation="landscape" r:id="rId1"/>
  <headerFooter>
    <oddHeader>&amp;L&amp;"Arial,Bold"&amp;8 4:06 PM
&amp;"Arial,Regular"&amp;10 03/06/19
&amp;"Arial,Bold"&amp;8 Accrual Basis&amp;C&amp;"Arial,Regular"&amp;14 Textile Center of Minnesota
&amp;"Arial,Regular"&amp;14 Campaign Statement of Activities
&amp;"Arial,Regular"&amp;12 February 2019</oddHeader>
    <oddFooter>&amp;R&amp;"Arial,Regular"&amp;10 Page &amp;P of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AW183"/>
  <sheetViews>
    <sheetView workbookViewId="0">
      <pane xSplit="7" ySplit="2" topLeftCell="AP3" activePane="bottomRight" state="frozenSplit"/>
      <selection pane="topRight" activeCell="H1" sqref="H1"/>
      <selection pane="bottomLeft" activeCell="A3" sqref="A3"/>
      <selection pane="bottomRight" activeCell="AW136" sqref="AW136"/>
    </sheetView>
  </sheetViews>
  <sheetFormatPr baseColWidth="10" defaultColWidth="8.83203125" defaultRowHeight="15" outlineLevelRow="1" x14ac:dyDescent="0.2"/>
  <cols>
    <col min="1" max="6" width="3" style="100" customWidth="1"/>
    <col min="7" max="7" width="34.5" style="100" customWidth="1"/>
    <col min="8" max="8" width="17.83203125" style="66" hidden="1" customWidth="1"/>
    <col min="9" max="9" width="2.33203125" style="66" hidden="1" customWidth="1"/>
    <col min="10" max="10" width="19.6640625" style="66" hidden="1" customWidth="1"/>
    <col min="11" max="11" width="2.33203125" style="66" hidden="1" customWidth="1"/>
    <col min="12" max="12" width="19.1640625" style="66" hidden="1" customWidth="1"/>
    <col min="13" max="13" width="2.33203125" style="66" hidden="1" customWidth="1"/>
    <col min="14" max="14" width="15" style="66" hidden="1" customWidth="1"/>
    <col min="15" max="15" width="2.33203125" style="66" hidden="1" customWidth="1"/>
    <col min="16" max="16" width="21.6640625" style="66" hidden="1" customWidth="1"/>
    <col min="17" max="17" width="2.33203125" style="66" hidden="1" customWidth="1"/>
    <col min="18" max="18" width="15" style="66" hidden="1" customWidth="1"/>
    <col min="19" max="19" width="2.33203125" style="66" hidden="1" customWidth="1"/>
    <col min="20" max="20" width="16" style="66" hidden="1" customWidth="1"/>
    <col min="21" max="21" width="2.33203125" style="66" hidden="1" customWidth="1"/>
    <col min="22" max="22" width="15" style="66" hidden="1" customWidth="1"/>
    <col min="23" max="23" width="2.33203125" style="66" hidden="1" customWidth="1"/>
    <col min="24" max="24" width="16.1640625" style="66" hidden="1" customWidth="1"/>
    <col min="25" max="25" width="2.33203125" style="66" hidden="1" customWidth="1"/>
    <col min="26" max="26" width="16.5" style="66" hidden="1" customWidth="1"/>
    <col min="27" max="27" width="2.33203125" style="66" hidden="1" customWidth="1"/>
    <col min="28" max="28" width="18.5" style="66" hidden="1" customWidth="1"/>
    <col min="29" max="29" width="2.33203125" style="66" hidden="1" customWidth="1"/>
    <col min="30" max="30" width="16.5" style="66" hidden="1" customWidth="1"/>
    <col min="31" max="31" width="2.33203125" style="66" hidden="1" customWidth="1"/>
    <col min="32" max="32" width="11" style="66" hidden="1" customWidth="1"/>
    <col min="33" max="33" width="2.33203125" style="66" hidden="1" customWidth="1"/>
    <col min="34" max="34" width="25.6640625" style="66" hidden="1" customWidth="1"/>
    <col min="35" max="35" width="2.33203125" style="66" hidden="1" customWidth="1"/>
    <col min="36" max="36" width="29.1640625" style="66" hidden="1" customWidth="1"/>
    <col min="37" max="37" width="2.33203125" style="66" hidden="1" customWidth="1"/>
    <col min="38" max="38" width="20.5" style="66" hidden="1" customWidth="1"/>
    <col min="39" max="39" width="2.33203125" style="66" hidden="1" customWidth="1"/>
    <col min="40" max="40" width="11" style="66" hidden="1" customWidth="1"/>
    <col min="41" max="41" width="2.33203125" style="66" hidden="1" customWidth="1"/>
    <col min="42" max="42" width="12.6640625" style="66" customWidth="1"/>
    <col min="43" max="43" width="2.6640625" customWidth="1"/>
    <col min="44" max="44" width="12.6640625" customWidth="1"/>
    <col min="45" max="45" width="2.6640625" customWidth="1"/>
    <col min="46" max="46" width="12.6640625" customWidth="1"/>
    <col min="48" max="48" width="11.6640625" bestFit="1" customWidth="1"/>
    <col min="49" max="49" width="9.83203125" bestFit="1" customWidth="1"/>
  </cols>
  <sheetData>
    <row r="1" spans="1:49" s="51" customFormat="1" x14ac:dyDescent="0.2">
      <c r="A1" s="88"/>
      <c r="B1" s="88"/>
      <c r="C1" s="88"/>
      <c r="D1" s="88"/>
      <c r="E1" s="88"/>
      <c r="F1" s="88"/>
      <c r="G1" s="88"/>
      <c r="H1" s="50"/>
      <c r="I1" s="50"/>
      <c r="J1" s="88" t="s">
        <v>205</v>
      </c>
      <c r="K1" s="50"/>
      <c r="L1" s="88" t="s">
        <v>206</v>
      </c>
      <c r="M1" s="50"/>
      <c r="N1" s="88" t="s">
        <v>207</v>
      </c>
      <c r="O1" s="50"/>
      <c r="P1" s="88" t="s">
        <v>208</v>
      </c>
      <c r="Q1" s="50"/>
      <c r="R1" s="88" t="s">
        <v>209</v>
      </c>
      <c r="S1" s="50"/>
      <c r="T1" s="88" t="s">
        <v>210</v>
      </c>
      <c r="U1" s="50"/>
      <c r="V1" s="88" t="s">
        <v>211</v>
      </c>
      <c r="W1" s="50"/>
      <c r="X1" s="88" t="s">
        <v>212</v>
      </c>
      <c r="Y1" s="50"/>
      <c r="Z1" s="88" t="s">
        <v>213</v>
      </c>
      <c r="AA1" s="50"/>
      <c r="AB1" s="50"/>
      <c r="AC1" s="50"/>
      <c r="AD1" s="50"/>
      <c r="AE1" s="50"/>
      <c r="AF1" s="50"/>
      <c r="AG1" s="50"/>
      <c r="AH1" s="88" t="s">
        <v>214</v>
      </c>
      <c r="AI1" s="50"/>
      <c r="AJ1" s="50"/>
      <c r="AK1" s="50"/>
      <c r="AL1" s="50"/>
      <c r="AM1" s="50"/>
      <c r="AN1" s="50"/>
      <c r="AO1" s="50"/>
      <c r="AP1" s="50"/>
      <c r="AR1" s="50"/>
      <c r="AT1" s="50"/>
    </row>
    <row r="2" spans="1:49" s="51" customFormat="1" ht="16" thickBot="1" x14ac:dyDescent="0.25">
      <c r="A2" s="88"/>
      <c r="B2" s="88"/>
      <c r="C2" s="88"/>
      <c r="D2" s="88"/>
      <c r="E2" s="88"/>
      <c r="F2" s="88"/>
      <c r="G2" s="88"/>
      <c r="H2" s="89" t="s">
        <v>215</v>
      </c>
      <c r="I2" s="50"/>
      <c r="J2" s="89" t="s">
        <v>216</v>
      </c>
      <c r="K2" s="50"/>
      <c r="L2" s="89" t="s">
        <v>216</v>
      </c>
      <c r="M2" s="50"/>
      <c r="N2" s="89" t="s">
        <v>216</v>
      </c>
      <c r="O2" s="50"/>
      <c r="P2" s="89" t="s">
        <v>216</v>
      </c>
      <c r="Q2" s="50"/>
      <c r="R2" s="89" t="s">
        <v>216</v>
      </c>
      <c r="S2" s="50"/>
      <c r="T2" s="89" t="s">
        <v>216</v>
      </c>
      <c r="U2" s="50"/>
      <c r="V2" s="89" t="s">
        <v>216</v>
      </c>
      <c r="W2" s="50"/>
      <c r="X2" s="89" t="s">
        <v>216</v>
      </c>
      <c r="Y2" s="50"/>
      <c r="Z2" s="89" t="s">
        <v>216</v>
      </c>
      <c r="AA2" s="50"/>
      <c r="AB2" s="89" t="s">
        <v>217</v>
      </c>
      <c r="AC2" s="50"/>
      <c r="AD2" s="89" t="s">
        <v>218</v>
      </c>
      <c r="AE2" s="50"/>
      <c r="AF2" s="89" t="s">
        <v>219</v>
      </c>
      <c r="AG2" s="50"/>
      <c r="AH2" s="89" t="s">
        <v>220</v>
      </c>
      <c r="AI2" s="50"/>
      <c r="AJ2" s="89" t="s">
        <v>221</v>
      </c>
      <c r="AK2" s="50"/>
      <c r="AL2" s="89" t="s">
        <v>222</v>
      </c>
      <c r="AM2" s="50"/>
      <c r="AN2" s="89" t="s">
        <v>223</v>
      </c>
      <c r="AO2" s="50"/>
      <c r="AP2" s="89" t="s">
        <v>224</v>
      </c>
      <c r="AR2" s="89" t="s">
        <v>225</v>
      </c>
      <c r="AT2" s="89" t="s">
        <v>226</v>
      </c>
    </row>
    <row r="3" spans="1:49" ht="16" thickTop="1" x14ac:dyDescent="0.2">
      <c r="A3" s="90"/>
      <c r="B3" s="90" t="s">
        <v>52</v>
      </c>
      <c r="C3" s="90"/>
      <c r="D3" s="90"/>
      <c r="E3" s="90"/>
      <c r="F3" s="90"/>
      <c r="G3" s="90"/>
      <c r="H3" s="91"/>
      <c r="I3" s="90"/>
      <c r="J3" s="91"/>
      <c r="K3" s="90"/>
      <c r="L3" s="91"/>
      <c r="M3" s="90"/>
      <c r="N3" s="91"/>
      <c r="O3" s="90"/>
      <c r="P3" s="91"/>
      <c r="Q3" s="90"/>
      <c r="R3" s="91"/>
      <c r="S3" s="90"/>
      <c r="T3" s="91"/>
      <c r="U3" s="90"/>
      <c r="V3" s="91"/>
      <c r="W3" s="90"/>
      <c r="X3" s="91"/>
      <c r="Y3" s="90"/>
      <c r="Z3" s="91"/>
      <c r="AA3" s="90"/>
      <c r="AB3" s="91"/>
      <c r="AC3" s="90"/>
      <c r="AD3" s="91"/>
      <c r="AE3" s="90"/>
      <c r="AF3" s="91"/>
      <c r="AG3" s="90"/>
      <c r="AH3" s="91"/>
      <c r="AI3" s="90"/>
      <c r="AJ3" s="91"/>
      <c r="AK3" s="90"/>
      <c r="AL3" s="91"/>
      <c r="AM3" s="90"/>
      <c r="AN3" s="91"/>
      <c r="AO3" s="90"/>
      <c r="AP3" s="91"/>
      <c r="AR3" s="91"/>
      <c r="AT3" s="91"/>
    </row>
    <row r="4" spans="1:49" x14ac:dyDescent="0.2">
      <c r="A4" s="90"/>
      <c r="B4" s="90"/>
      <c r="C4" s="90"/>
      <c r="D4" s="90" t="s">
        <v>53</v>
      </c>
      <c r="E4" s="90"/>
      <c r="F4" s="90"/>
      <c r="G4" s="90"/>
      <c r="H4" s="91"/>
      <c r="I4" s="90"/>
      <c r="J4" s="91"/>
      <c r="K4" s="90"/>
      <c r="L4" s="91"/>
      <c r="M4" s="90"/>
      <c r="N4" s="91"/>
      <c r="O4" s="90"/>
      <c r="P4" s="91"/>
      <c r="Q4" s="90"/>
      <c r="R4" s="91"/>
      <c r="S4" s="90"/>
      <c r="T4" s="91"/>
      <c r="U4" s="90"/>
      <c r="V4" s="91"/>
      <c r="W4" s="90"/>
      <c r="X4" s="91"/>
      <c r="Y4" s="90"/>
      <c r="Z4" s="91"/>
      <c r="AA4" s="90"/>
      <c r="AB4" s="91"/>
      <c r="AC4" s="90"/>
      <c r="AD4" s="91"/>
      <c r="AE4" s="90"/>
      <c r="AF4" s="91"/>
      <c r="AG4" s="90"/>
      <c r="AH4" s="91"/>
      <c r="AI4" s="90"/>
      <c r="AJ4" s="91"/>
      <c r="AK4" s="90"/>
      <c r="AL4" s="91"/>
      <c r="AM4" s="90"/>
      <c r="AN4" s="91"/>
      <c r="AO4" s="90"/>
      <c r="AP4" s="91"/>
      <c r="AR4" s="91"/>
      <c r="AT4" s="91"/>
    </row>
    <row r="5" spans="1:49" hidden="1" outlineLevel="1" x14ac:dyDescent="0.2">
      <c r="A5" s="90"/>
      <c r="B5" s="90"/>
      <c r="C5" s="90"/>
      <c r="D5" s="90"/>
      <c r="E5" s="90" t="s">
        <v>54</v>
      </c>
      <c r="F5" s="90"/>
      <c r="G5" s="90"/>
      <c r="H5" s="91"/>
      <c r="I5" s="90"/>
      <c r="J5" s="91"/>
      <c r="K5" s="90"/>
      <c r="L5" s="91"/>
      <c r="M5" s="90"/>
      <c r="N5" s="91"/>
      <c r="O5" s="90"/>
      <c r="P5" s="91"/>
      <c r="Q5" s="90"/>
      <c r="R5" s="91"/>
      <c r="S5" s="90"/>
      <c r="T5" s="91"/>
      <c r="U5" s="90"/>
      <c r="V5" s="91"/>
      <c r="W5" s="90"/>
      <c r="X5" s="91"/>
      <c r="Y5" s="90"/>
      <c r="Z5" s="91"/>
      <c r="AA5" s="90"/>
      <c r="AB5" s="91"/>
      <c r="AC5" s="90"/>
      <c r="AD5" s="91"/>
      <c r="AE5" s="90"/>
      <c r="AF5" s="91"/>
      <c r="AG5" s="90"/>
      <c r="AH5" s="91"/>
      <c r="AI5" s="90"/>
      <c r="AJ5" s="91"/>
      <c r="AK5" s="90"/>
      <c r="AL5" s="91"/>
      <c r="AM5" s="90"/>
      <c r="AN5" s="91"/>
      <c r="AO5" s="90"/>
      <c r="AP5" s="91"/>
      <c r="AR5" s="91"/>
      <c r="AT5" s="91"/>
    </row>
    <row r="6" spans="1:49" hidden="1" outlineLevel="1" x14ac:dyDescent="0.2">
      <c r="A6" s="90"/>
      <c r="B6" s="90"/>
      <c r="C6" s="90"/>
      <c r="D6" s="90"/>
      <c r="E6" s="90"/>
      <c r="F6" s="90" t="s">
        <v>55</v>
      </c>
      <c r="G6" s="90"/>
      <c r="H6" s="91">
        <v>0</v>
      </c>
      <c r="I6" s="90"/>
      <c r="J6" s="91">
        <v>0</v>
      </c>
      <c r="K6" s="90"/>
      <c r="L6" s="91">
        <v>0</v>
      </c>
      <c r="M6" s="90"/>
      <c r="N6" s="91">
        <v>0</v>
      </c>
      <c r="O6" s="90"/>
      <c r="P6" s="91">
        <v>0</v>
      </c>
      <c r="Q6" s="90"/>
      <c r="R6" s="91">
        <v>0</v>
      </c>
      <c r="S6" s="90"/>
      <c r="T6" s="91">
        <v>0</v>
      </c>
      <c r="U6" s="90"/>
      <c r="V6" s="91">
        <v>0</v>
      </c>
      <c r="W6" s="90"/>
      <c r="X6" s="91">
        <v>0</v>
      </c>
      <c r="Y6" s="90"/>
      <c r="Z6" s="91">
        <v>0</v>
      </c>
      <c r="AA6" s="90"/>
      <c r="AB6" s="91">
        <f>ROUND(SUM(J6:Z6),5)</f>
        <v>0</v>
      </c>
      <c r="AC6" s="90"/>
      <c r="AD6" s="91">
        <v>0</v>
      </c>
      <c r="AE6" s="90"/>
      <c r="AF6" s="91">
        <v>1448</v>
      </c>
      <c r="AG6" s="90"/>
      <c r="AH6" s="91">
        <v>0</v>
      </c>
      <c r="AI6" s="90"/>
      <c r="AJ6" s="91">
        <f>AH6</f>
        <v>0</v>
      </c>
      <c r="AK6" s="90"/>
      <c r="AL6" s="91">
        <v>0</v>
      </c>
      <c r="AM6" s="90"/>
      <c r="AN6" s="91">
        <v>0</v>
      </c>
      <c r="AO6" s="90"/>
      <c r="AP6" s="91">
        <f>ROUND(H6+SUM(AB6:AF6)+SUM(AJ6:AN6),5)</f>
        <v>1448</v>
      </c>
      <c r="AR6" s="91">
        <f>+H6+AB6+AD6+AF6+AJ6</f>
        <v>1448</v>
      </c>
      <c r="AT6" s="91">
        <f>+AL6</f>
        <v>0</v>
      </c>
      <c r="AV6" s="92"/>
      <c r="AW6" s="93"/>
    </row>
    <row r="7" spans="1:49" hidden="1" outlineLevel="1" x14ac:dyDescent="0.2">
      <c r="A7" s="90"/>
      <c r="B7" s="90"/>
      <c r="C7" s="90"/>
      <c r="D7" s="90"/>
      <c r="E7" s="90"/>
      <c r="F7" s="90" t="s">
        <v>56</v>
      </c>
      <c r="G7" s="90"/>
      <c r="H7" s="91">
        <v>0</v>
      </c>
      <c r="I7" s="90"/>
      <c r="J7" s="91">
        <v>0</v>
      </c>
      <c r="K7" s="90"/>
      <c r="L7" s="91">
        <v>0</v>
      </c>
      <c r="M7" s="90"/>
      <c r="N7" s="91">
        <v>0</v>
      </c>
      <c r="O7" s="90"/>
      <c r="P7" s="91">
        <v>0</v>
      </c>
      <c r="Q7" s="90"/>
      <c r="R7" s="91">
        <v>0</v>
      </c>
      <c r="S7" s="90"/>
      <c r="T7" s="91">
        <v>0</v>
      </c>
      <c r="U7" s="90"/>
      <c r="V7" s="91">
        <v>0</v>
      </c>
      <c r="W7" s="90"/>
      <c r="X7" s="91">
        <v>0</v>
      </c>
      <c r="Y7" s="90"/>
      <c r="Z7" s="91">
        <v>0</v>
      </c>
      <c r="AA7" s="90"/>
      <c r="AB7" s="91">
        <f>ROUND(SUM(J7:Z7),5)</f>
        <v>0</v>
      </c>
      <c r="AC7" s="90"/>
      <c r="AD7" s="91">
        <v>0</v>
      </c>
      <c r="AE7" s="90"/>
      <c r="AF7" s="91">
        <v>149362.85999999999</v>
      </c>
      <c r="AG7" s="90"/>
      <c r="AH7" s="91">
        <v>0</v>
      </c>
      <c r="AI7" s="90"/>
      <c r="AJ7" s="91">
        <f>AH7</f>
        <v>0</v>
      </c>
      <c r="AK7" s="90"/>
      <c r="AL7" s="91">
        <v>0</v>
      </c>
      <c r="AM7" s="90"/>
      <c r="AN7" s="91">
        <v>0</v>
      </c>
      <c r="AO7" s="90"/>
      <c r="AP7" s="91">
        <f>ROUND(H7+SUM(AB7:AF7)+SUM(AJ7:AN7),5)</f>
        <v>149362.85999999999</v>
      </c>
      <c r="AR7" s="91">
        <f t="shared" ref="AR7:AR70" si="0">+H7+AB7+AD7+AF7+AJ7</f>
        <v>149362.85999999999</v>
      </c>
      <c r="AT7" s="91">
        <f t="shared" ref="AT7:AT70" si="1">+AL7</f>
        <v>0</v>
      </c>
      <c r="AV7" s="92"/>
      <c r="AW7" s="93"/>
    </row>
    <row r="8" spans="1:49" hidden="1" outlineLevel="1" x14ac:dyDescent="0.2">
      <c r="A8" s="90"/>
      <c r="B8" s="90"/>
      <c r="C8" s="90"/>
      <c r="D8" s="90"/>
      <c r="E8" s="90"/>
      <c r="F8" s="90" t="s">
        <v>57</v>
      </c>
      <c r="G8" s="90"/>
      <c r="H8" s="91">
        <v>0</v>
      </c>
      <c r="I8" s="90"/>
      <c r="J8" s="91">
        <v>0</v>
      </c>
      <c r="K8" s="90"/>
      <c r="L8" s="91">
        <v>0</v>
      </c>
      <c r="M8" s="90"/>
      <c r="N8" s="91">
        <v>0</v>
      </c>
      <c r="O8" s="90"/>
      <c r="P8" s="91">
        <v>0</v>
      </c>
      <c r="Q8" s="90"/>
      <c r="R8" s="91">
        <v>0</v>
      </c>
      <c r="S8" s="90"/>
      <c r="T8" s="91">
        <v>0</v>
      </c>
      <c r="U8" s="90"/>
      <c r="V8" s="91">
        <v>0</v>
      </c>
      <c r="W8" s="90"/>
      <c r="X8" s="91">
        <v>0</v>
      </c>
      <c r="Y8" s="90"/>
      <c r="Z8" s="91">
        <v>0</v>
      </c>
      <c r="AA8" s="90"/>
      <c r="AB8" s="91">
        <f>ROUND(SUM(J8:Z8),5)</f>
        <v>0</v>
      </c>
      <c r="AC8" s="90"/>
      <c r="AD8" s="91">
        <v>0</v>
      </c>
      <c r="AE8" s="90"/>
      <c r="AF8" s="91">
        <v>68927</v>
      </c>
      <c r="AG8" s="90"/>
      <c r="AH8" s="91">
        <v>0</v>
      </c>
      <c r="AI8" s="90"/>
      <c r="AJ8" s="91">
        <f>AH8</f>
        <v>0</v>
      </c>
      <c r="AK8" s="90"/>
      <c r="AL8" s="91">
        <v>0</v>
      </c>
      <c r="AM8" s="90"/>
      <c r="AN8" s="91">
        <v>0</v>
      </c>
      <c r="AO8" s="90"/>
      <c r="AP8" s="91">
        <f>ROUND(H8+SUM(AB8:AF8)+SUM(AJ8:AN8),5)</f>
        <v>68927</v>
      </c>
      <c r="AR8" s="91">
        <f t="shared" si="0"/>
        <v>68927</v>
      </c>
      <c r="AT8" s="91">
        <f t="shared" si="1"/>
        <v>0</v>
      </c>
      <c r="AV8" s="92"/>
      <c r="AW8" s="93"/>
    </row>
    <row r="9" spans="1:49" ht="16" hidden="1" outlineLevel="1" thickBot="1" x14ac:dyDescent="0.25">
      <c r="A9" s="90"/>
      <c r="B9" s="90"/>
      <c r="C9" s="90"/>
      <c r="D9" s="90"/>
      <c r="E9" s="90"/>
      <c r="F9" s="90" t="s">
        <v>58</v>
      </c>
      <c r="G9" s="90"/>
      <c r="H9" s="94">
        <v>0</v>
      </c>
      <c r="I9" s="90"/>
      <c r="J9" s="94">
        <v>20000</v>
      </c>
      <c r="K9" s="90"/>
      <c r="L9" s="94">
        <v>25000</v>
      </c>
      <c r="M9" s="90"/>
      <c r="N9" s="94">
        <v>0</v>
      </c>
      <c r="O9" s="90"/>
      <c r="P9" s="94">
        <v>0</v>
      </c>
      <c r="Q9" s="90"/>
      <c r="R9" s="94">
        <v>0</v>
      </c>
      <c r="S9" s="90"/>
      <c r="T9" s="94">
        <v>0</v>
      </c>
      <c r="U9" s="90"/>
      <c r="V9" s="94">
        <v>0</v>
      </c>
      <c r="W9" s="90"/>
      <c r="X9" s="94">
        <v>0</v>
      </c>
      <c r="Y9" s="90"/>
      <c r="Z9" s="94">
        <v>0</v>
      </c>
      <c r="AA9" s="90"/>
      <c r="AB9" s="94">
        <f>ROUND(SUM(J9:Z9),5)</f>
        <v>45000</v>
      </c>
      <c r="AC9" s="90"/>
      <c r="AD9" s="94">
        <v>0</v>
      </c>
      <c r="AE9" s="90"/>
      <c r="AF9" s="94">
        <v>90950</v>
      </c>
      <c r="AG9" s="90"/>
      <c r="AH9" s="94">
        <v>0</v>
      </c>
      <c r="AI9" s="90"/>
      <c r="AJ9" s="94">
        <f>AH9</f>
        <v>0</v>
      </c>
      <c r="AK9" s="90"/>
      <c r="AL9" s="94">
        <v>10000</v>
      </c>
      <c r="AM9" s="90"/>
      <c r="AN9" s="94">
        <v>0</v>
      </c>
      <c r="AO9" s="90"/>
      <c r="AP9" s="94">
        <f>ROUND(H9+SUM(AB9:AF9)+SUM(AJ9:AN9),5)</f>
        <v>145950</v>
      </c>
      <c r="AR9" s="94">
        <f t="shared" si="0"/>
        <v>135950</v>
      </c>
      <c r="AT9" s="94">
        <f t="shared" si="1"/>
        <v>10000</v>
      </c>
      <c r="AV9" s="92"/>
      <c r="AW9" s="93"/>
    </row>
    <row r="10" spans="1:49" collapsed="1" x14ac:dyDescent="0.2">
      <c r="A10" s="90"/>
      <c r="B10" s="90"/>
      <c r="C10" s="90"/>
      <c r="D10" s="90"/>
      <c r="E10" s="90" t="s">
        <v>60</v>
      </c>
      <c r="F10" s="90"/>
      <c r="G10" s="90"/>
      <c r="H10" s="91">
        <f>ROUND(SUM(H5:H9),5)</f>
        <v>0</v>
      </c>
      <c r="I10" s="90"/>
      <c r="J10" s="91">
        <f>ROUND(SUM(J5:J9),5)</f>
        <v>20000</v>
      </c>
      <c r="K10" s="90"/>
      <c r="L10" s="91">
        <f>ROUND(SUM(L5:L9),5)</f>
        <v>25000</v>
      </c>
      <c r="M10" s="90"/>
      <c r="N10" s="91">
        <f>ROUND(SUM(N5:N9),5)</f>
        <v>0</v>
      </c>
      <c r="O10" s="90"/>
      <c r="P10" s="91">
        <f>ROUND(SUM(P5:P9),5)</f>
        <v>0</v>
      </c>
      <c r="Q10" s="90"/>
      <c r="R10" s="91">
        <f>ROUND(SUM(R5:R9),5)</f>
        <v>0</v>
      </c>
      <c r="S10" s="90"/>
      <c r="T10" s="91">
        <f>ROUND(SUM(T5:T9),5)</f>
        <v>0</v>
      </c>
      <c r="U10" s="90"/>
      <c r="V10" s="91">
        <f>ROUND(SUM(V5:V9),5)</f>
        <v>0</v>
      </c>
      <c r="W10" s="90"/>
      <c r="X10" s="91">
        <f>ROUND(SUM(X5:X9),5)</f>
        <v>0</v>
      </c>
      <c r="Y10" s="90"/>
      <c r="Z10" s="91">
        <f>ROUND(SUM(Z5:Z9),5)</f>
        <v>0</v>
      </c>
      <c r="AA10" s="90"/>
      <c r="AB10" s="91">
        <f>ROUND(SUM(J10:Z10),5)</f>
        <v>45000</v>
      </c>
      <c r="AC10" s="90"/>
      <c r="AD10" s="91">
        <f>ROUND(SUM(AD5:AD9),5)</f>
        <v>0</v>
      </c>
      <c r="AE10" s="90"/>
      <c r="AF10" s="91">
        <f>ROUND(SUM(AF5:AF9),5)</f>
        <v>310687.86</v>
      </c>
      <c r="AG10" s="90"/>
      <c r="AH10" s="91">
        <f>ROUND(SUM(AH5:AH9),5)</f>
        <v>0</v>
      </c>
      <c r="AI10" s="90"/>
      <c r="AJ10" s="91">
        <f>AH10</f>
        <v>0</v>
      </c>
      <c r="AK10" s="90"/>
      <c r="AL10" s="91">
        <f>ROUND(SUM(AL5:AL9),5)</f>
        <v>10000</v>
      </c>
      <c r="AM10" s="90"/>
      <c r="AN10" s="91">
        <f>ROUND(SUM(AN5:AN9),5)</f>
        <v>0</v>
      </c>
      <c r="AO10" s="90"/>
      <c r="AP10" s="91">
        <f>ROUND(H10+SUM(AB10:AF10)+SUM(AJ10:AN10),5)</f>
        <v>365687.86</v>
      </c>
      <c r="AR10" s="91">
        <f t="shared" si="0"/>
        <v>355687.86</v>
      </c>
      <c r="AT10" s="91">
        <f t="shared" si="1"/>
        <v>10000</v>
      </c>
      <c r="AV10" s="92"/>
      <c r="AW10" s="93"/>
    </row>
    <row r="11" spans="1:49" hidden="1" outlineLevel="1" x14ac:dyDescent="0.2">
      <c r="A11" s="90"/>
      <c r="B11" s="90"/>
      <c r="C11" s="90"/>
      <c r="D11" s="90"/>
      <c r="E11" s="90" t="s">
        <v>61</v>
      </c>
      <c r="F11" s="90"/>
      <c r="G11" s="90"/>
      <c r="H11" s="91"/>
      <c r="I11" s="90"/>
      <c r="J11" s="91"/>
      <c r="K11" s="90"/>
      <c r="L11" s="91"/>
      <c r="M11" s="90"/>
      <c r="N11" s="91"/>
      <c r="O11" s="90"/>
      <c r="P11" s="91"/>
      <c r="Q11" s="90"/>
      <c r="R11" s="91"/>
      <c r="S11" s="90"/>
      <c r="T11" s="91"/>
      <c r="U11" s="90"/>
      <c r="V11" s="91"/>
      <c r="W11" s="90"/>
      <c r="X11" s="91"/>
      <c r="Y11" s="90"/>
      <c r="Z11" s="91"/>
      <c r="AA11" s="90"/>
      <c r="AB11" s="91"/>
      <c r="AC11" s="90"/>
      <c r="AD11" s="91"/>
      <c r="AE11" s="90"/>
      <c r="AF11" s="91"/>
      <c r="AG11" s="90"/>
      <c r="AH11" s="91"/>
      <c r="AI11" s="90"/>
      <c r="AJ11" s="91"/>
      <c r="AK11" s="90"/>
      <c r="AL11" s="91"/>
      <c r="AM11" s="90"/>
      <c r="AN11" s="91"/>
      <c r="AO11" s="90"/>
      <c r="AP11" s="91"/>
      <c r="AR11" s="91"/>
      <c r="AT11" s="91"/>
      <c r="AV11" s="92"/>
      <c r="AW11" s="93"/>
    </row>
    <row r="12" spans="1:49" hidden="1" outlineLevel="1" x14ac:dyDescent="0.2">
      <c r="A12" s="90"/>
      <c r="B12" s="90"/>
      <c r="C12" s="90"/>
      <c r="D12" s="90"/>
      <c r="E12" s="90"/>
      <c r="F12" s="90" t="s">
        <v>62</v>
      </c>
      <c r="G12" s="90"/>
      <c r="H12" s="91">
        <v>0</v>
      </c>
      <c r="I12" s="90"/>
      <c r="J12" s="91">
        <v>0</v>
      </c>
      <c r="K12" s="90"/>
      <c r="L12" s="91">
        <v>0</v>
      </c>
      <c r="M12" s="90"/>
      <c r="N12" s="91">
        <v>0</v>
      </c>
      <c r="O12" s="90"/>
      <c r="P12" s="91">
        <v>0</v>
      </c>
      <c r="Q12" s="90"/>
      <c r="R12" s="91">
        <v>0</v>
      </c>
      <c r="S12" s="90"/>
      <c r="T12" s="91">
        <v>0</v>
      </c>
      <c r="U12" s="90"/>
      <c r="V12" s="91">
        <v>0</v>
      </c>
      <c r="W12" s="90"/>
      <c r="X12" s="91">
        <v>0</v>
      </c>
      <c r="Y12" s="90"/>
      <c r="Z12" s="91">
        <v>0</v>
      </c>
      <c r="AA12" s="90"/>
      <c r="AB12" s="91">
        <f t="shared" ref="AB12:AB17" si="2">ROUND(SUM(J12:Z12),5)</f>
        <v>0</v>
      </c>
      <c r="AC12" s="90"/>
      <c r="AD12" s="91">
        <v>0</v>
      </c>
      <c r="AE12" s="90"/>
      <c r="AF12" s="91">
        <v>111794.25</v>
      </c>
      <c r="AG12" s="90"/>
      <c r="AH12" s="91">
        <v>0</v>
      </c>
      <c r="AI12" s="90"/>
      <c r="AJ12" s="91">
        <f t="shared" ref="AJ12:AJ17" si="3">AH12</f>
        <v>0</v>
      </c>
      <c r="AK12" s="90"/>
      <c r="AL12" s="91">
        <v>17207.72</v>
      </c>
      <c r="AM12" s="90"/>
      <c r="AN12" s="91">
        <v>0</v>
      </c>
      <c r="AO12" s="90"/>
      <c r="AP12" s="91">
        <f t="shared" ref="AP12:AP17" si="4">ROUND(H12+SUM(AB12:AF12)+SUM(AJ12:AN12),5)</f>
        <v>129001.97</v>
      </c>
      <c r="AR12" s="91">
        <f t="shared" si="0"/>
        <v>111794.25</v>
      </c>
      <c r="AT12" s="91">
        <f t="shared" si="1"/>
        <v>17207.72</v>
      </c>
      <c r="AV12" s="92"/>
      <c r="AW12" s="93"/>
    </row>
    <row r="13" spans="1:49" hidden="1" outlineLevel="1" x14ac:dyDescent="0.2">
      <c r="A13" s="90"/>
      <c r="B13" s="90"/>
      <c r="C13" s="90"/>
      <c r="D13" s="90"/>
      <c r="E13" s="90"/>
      <c r="F13" s="90" t="s">
        <v>63</v>
      </c>
      <c r="G13" s="90"/>
      <c r="H13" s="91">
        <v>0</v>
      </c>
      <c r="I13" s="90"/>
      <c r="J13" s="91">
        <v>825</v>
      </c>
      <c r="K13" s="90"/>
      <c r="L13" s="91">
        <v>0</v>
      </c>
      <c r="M13" s="90"/>
      <c r="N13" s="91">
        <v>675</v>
      </c>
      <c r="O13" s="90"/>
      <c r="P13" s="91">
        <v>0</v>
      </c>
      <c r="Q13" s="90"/>
      <c r="R13" s="91">
        <v>0</v>
      </c>
      <c r="S13" s="90"/>
      <c r="T13" s="91">
        <v>0</v>
      </c>
      <c r="U13" s="90"/>
      <c r="V13" s="91">
        <v>0</v>
      </c>
      <c r="W13" s="90"/>
      <c r="X13" s="91">
        <v>0</v>
      </c>
      <c r="Y13" s="90"/>
      <c r="Z13" s="91">
        <v>0</v>
      </c>
      <c r="AA13" s="90"/>
      <c r="AB13" s="91">
        <f t="shared" si="2"/>
        <v>1500</v>
      </c>
      <c r="AC13" s="90"/>
      <c r="AD13" s="91">
        <v>0</v>
      </c>
      <c r="AE13" s="90"/>
      <c r="AF13" s="91">
        <v>970.7</v>
      </c>
      <c r="AG13" s="90"/>
      <c r="AH13" s="91">
        <v>0</v>
      </c>
      <c r="AI13" s="90"/>
      <c r="AJ13" s="91">
        <f t="shared" si="3"/>
        <v>0</v>
      </c>
      <c r="AK13" s="90"/>
      <c r="AL13" s="91">
        <v>0</v>
      </c>
      <c r="AM13" s="90"/>
      <c r="AN13" s="91">
        <v>0</v>
      </c>
      <c r="AO13" s="90"/>
      <c r="AP13" s="91">
        <f t="shared" si="4"/>
        <v>2470.6999999999998</v>
      </c>
      <c r="AR13" s="91">
        <f t="shared" si="0"/>
        <v>2470.6999999999998</v>
      </c>
      <c r="AT13" s="91">
        <f t="shared" si="1"/>
        <v>0</v>
      </c>
      <c r="AV13" s="92"/>
      <c r="AW13" s="93"/>
    </row>
    <row r="14" spans="1:49" hidden="1" outlineLevel="1" x14ac:dyDescent="0.2">
      <c r="A14" s="90"/>
      <c r="B14" s="90"/>
      <c r="C14" s="90"/>
      <c r="D14" s="90"/>
      <c r="E14" s="90"/>
      <c r="F14" s="90" t="s">
        <v>64</v>
      </c>
      <c r="G14" s="90"/>
      <c r="H14" s="91">
        <v>0</v>
      </c>
      <c r="I14" s="90"/>
      <c r="J14" s="91">
        <v>0</v>
      </c>
      <c r="K14" s="90"/>
      <c r="L14" s="91">
        <v>0</v>
      </c>
      <c r="M14" s="90"/>
      <c r="N14" s="91">
        <v>0</v>
      </c>
      <c r="O14" s="90"/>
      <c r="P14" s="91">
        <v>0</v>
      </c>
      <c r="Q14" s="90"/>
      <c r="R14" s="91">
        <v>0</v>
      </c>
      <c r="S14" s="90"/>
      <c r="T14" s="91">
        <v>0</v>
      </c>
      <c r="U14" s="90"/>
      <c r="V14" s="91">
        <v>0</v>
      </c>
      <c r="W14" s="90"/>
      <c r="X14" s="91">
        <v>0</v>
      </c>
      <c r="Y14" s="90"/>
      <c r="Z14" s="91">
        <v>0</v>
      </c>
      <c r="AA14" s="90"/>
      <c r="AB14" s="91">
        <f t="shared" si="2"/>
        <v>0</v>
      </c>
      <c r="AC14" s="90"/>
      <c r="AD14" s="91">
        <v>0</v>
      </c>
      <c r="AE14" s="90"/>
      <c r="AF14" s="91">
        <v>8400</v>
      </c>
      <c r="AG14" s="90"/>
      <c r="AH14" s="91">
        <v>0</v>
      </c>
      <c r="AI14" s="90"/>
      <c r="AJ14" s="91">
        <f t="shared" si="3"/>
        <v>0</v>
      </c>
      <c r="AK14" s="90"/>
      <c r="AL14" s="91">
        <v>0</v>
      </c>
      <c r="AM14" s="90"/>
      <c r="AN14" s="91">
        <v>0</v>
      </c>
      <c r="AO14" s="90"/>
      <c r="AP14" s="91">
        <f t="shared" si="4"/>
        <v>8400</v>
      </c>
      <c r="AR14" s="91">
        <f t="shared" si="0"/>
        <v>8400</v>
      </c>
      <c r="AT14" s="91">
        <f t="shared" si="1"/>
        <v>0</v>
      </c>
      <c r="AV14" s="92"/>
      <c r="AW14" s="93"/>
    </row>
    <row r="15" spans="1:49" hidden="1" outlineLevel="1" x14ac:dyDescent="0.2">
      <c r="A15" s="90"/>
      <c r="B15" s="90"/>
      <c r="C15" s="90"/>
      <c r="D15" s="90"/>
      <c r="E15" s="90"/>
      <c r="F15" s="90" t="s">
        <v>65</v>
      </c>
      <c r="G15" s="90"/>
      <c r="H15" s="91">
        <v>0</v>
      </c>
      <c r="I15" s="90"/>
      <c r="J15" s="91">
        <v>200</v>
      </c>
      <c r="K15" s="90"/>
      <c r="L15" s="91">
        <v>0</v>
      </c>
      <c r="M15" s="90"/>
      <c r="N15" s="91">
        <v>0</v>
      </c>
      <c r="O15" s="90"/>
      <c r="P15" s="91">
        <v>0</v>
      </c>
      <c r="Q15" s="90"/>
      <c r="R15" s="91">
        <v>0</v>
      </c>
      <c r="S15" s="90"/>
      <c r="T15" s="91">
        <v>0</v>
      </c>
      <c r="U15" s="90"/>
      <c r="V15" s="91">
        <v>0</v>
      </c>
      <c r="W15" s="90"/>
      <c r="X15" s="91">
        <v>0</v>
      </c>
      <c r="Y15" s="90"/>
      <c r="Z15" s="91">
        <v>0</v>
      </c>
      <c r="AA15" s="90"/>
      <c r="AB15" s="91">
        <f t="shared" si="2"/>
        <v>200</v>
      </c>
      <c r="AC15" s="90"/>
      <c r="AD15" s="91">
        <v>0</v>
      </c>
      <c r="AE15" s="90"/>
      <c r="AF15" s="91">
        <v>1670</v>
      </c>
      <c r="AG15" s="90"/>
      <c r="AH15" s="91">
        <v>0</v>
      </c>
      <c r="AI15" s="90"/>
      <c r="AJ15" s="91">
        <f t="shared" si="3"/>
        <v>0</v>
      </c>
      <c r="AK15" s="90"/>
      <c r="AL15" s="91">
        <v>0</v>
      </c>
      <c r="AM15" s="90"/>
      <c r="AN15" s="91">
        <v>0</v>
      </c>
      <c r="AO15" s="90"/>
      <c r="AP15" s="91">
        <f t="shared" si="4"/>
        <v>1870</v>
      </c>
      <c r="AR15" s="91">
        <f t="shared" si="0"/>
        <v>1870</v>
      </c>
      <c r="AT15" s="91">
        <f t="shared" si="1"/>
        <v>0</v>
      </c>
      <c r="AV15" s="92"/>
      <c r="AW15" s="93"/>
    </row>
    <row r="16" spans="1:49" ht="16" hidden="1" outlineLevel="1" thickBot="1" x14ac:dyDescent="0.25">
      <c r="A16" s="90"/>
      <c r="B16" s="90"/>
      <c r="C16" s="90"/>
      <c r="D16" s="90"/>
      <c r="E16" s="90"/>
      <c r="F16" s="90" t="s">
        <v>66</v>
      </c>
      <c r="G16" s="90"/>
      <c r="H16" s="94">
        <v>0</v>
      </c>
      <c r="I16" s="90"/>
      <c r="J16" s="94">
        <v>0</v>
      </c>
      <c r="K16" s="90"/>
      <c r="L16" s="94">
        <v>0</v>
      </c>
      <c r="M16" s="90"/>
      <c r="N16" s="94">
        <v>0</v>
      </c>
      <c r="O16" s="90"/>
      <c r="P16" s="94">
        <v>0</v>
      </c>
      <c r="Q16" s="90"/>
      <c r="R16" s="94">
        <v>0</v>
      </c>
      <c r="S16" s="90"/>
      <c r="T16" s="94">
        <v>0</v>
      </c>
      <c r="U16" s="90"/>
      <c r="V16" s="94">
        <v>0</v>
      </c>
      <c r="W16" s="90"/>
      <c r="X16" s="94">
        <v>0</v>
      </c>
      <c r="Y16" s="90"/>
      <c r="Z16" s="94">
        <v>0</v>
      </c>
      <c r="AA16" s="90"/>
      <c r="AB16" s="94">
        <f t="shared" si="2"/>
        <v>0</v>
      </c>
      <c r="AC16" s="90"/>
      <c r="AD16" s="94">
        <v>0</v>
      </c>
      <c r="AE16" s="90"/>
      <c r="AF16" s="94">
        <v>866.51</v>
      </c>
      <c r="AG16" s="90"/>
      <c r="AH16" s="94">
        <v>0</v>
      </c>
      <c r="AI16" s="90"/>
      <c r="AJ16" s="94">
        <f t="shared" si="3"/>
        <v>0</v>
      </c>
      <c r="AK16" s="90"/>
      <c r="AL16" s="94">
        <v>0</v>
      </c>
      <c r="AM16" s="90"/>
      <c r="AN16" s="94">
        <v>0</v>
      </c>
      <c r="AO16" s="90"/>
      <c r="AP16" s="94">
        <f t="shared" si="4"/>
        <v>866.51</v>
      </c>
      <c r="AR16" s="94">
        <f t="shared" si="0"/>
        <v>866.51</v>
      </c>
      <c r="AT16" s="94">
        <f t="shared" si="1"/>
        <v>0</v>
      </c>
      <c r="AV16" s="92"/>
      <c r="AW16" s="93"/>
    </row>
    <row r="17" spans="1:49" collapsed="1" x14ac:dyDescent="0.2">
      <c r="A17" s="90"/>
      <c r="B17" s="90"/>
      <c r="C17" s="90"/>
      <c r="D17" s="90"/>
      <c r="E17" s="90" t="s">
        <v>67</v>
      </c>
      <c r="F17" s="90"/>
      <c r="G17" s="90"/>
      <c r="H17" s="91">
        <f>ROUND(SUM(H11:H16),5)</f>
        <v>0</v>
      </c>
      <c r="I17" s="90"/>
      <c r="J17" s="91">
        <f>ROUND(SUM(J11:J16),5)</f>
        <v>1025</v>
      </c>
      <c r="K17" s="90"/>
      <c r="L17" s="91">
        <f>ROUND(SUM(L11:L16),5)</f>
        <v>0</v>
      </c>
      <c r="M17" s="90"/>
      <c r="N17" s="91">
        <f>ROUND(SUM(N11:N16),5)</f>
        <v>675</v>
      </c>
      <c r="O17" s="90"/>
      <c r="P17" s="91">
        <f>ROUND(SUM(P11:P16),5)</f>
        <v>0</v>
      </c>
      <c r="Q17" s="90"/>
      <c r="R17" s="91">
        <f>ROUND(SUM(R11:R16),5)</f>
        <v>0</v>
      </c>
      <c r="S17" s="90"/>
      <c r="T17" s="91">
        <f>ROUND(SUM(T11:T16),5)</f>
        <v>0</v>
      </c>
      <c r="U17" s="90"/>
      <c r="V17" s="91">
        <f>ROUND(SUM(V11:V16),5)</f>
        <v>0</v>
      </c>
      <c r="W17" s="90"/>
      <c r="X17" s="91">
        <f>ROUND(SUM(X11:X16),5)</f>
        <v>0</v>
      </c>
      <c r="Y17" s="90"/>
      <c r="Z17" s="91">
        <f>ROUND(SUM(Z11:Z16),5)</f>
        <v>0</v>
      </c>
      <c r="AA17" s="90"/>
      <c r="AB17" s="91">
        <f t="shared" si="2"/>
        <v>1700</v>
      </c>
      <c r="AC17" s="90"/>
      <c r="AD17" s="91">
        <f>ROUND(SUM(AD11:AD16),5)</f>
        <v>0</v>
      </c>
      <c r="AE17" s="90"/>
      <c r="AF17" s="91">
        <f>ROUND(SUM(AF11:AF16),5)</f>
        <v>123701.46</v>
      </c>
      <c r="AG17" s="90"/>
      <c r="AH17" s="91">
        <f>ROUND(SUM(AH11:AH16),5)</f>
        <v>0</v>
      </c>
      <c r="AI17" s="90"/>
      <c r="AJ17" s="91">
        <f t="shared" si="3"/>
        <v>0</v>
      </c>
      <c r="AK17" s="90"/>
      <c r="AL17" s="91">
        <f>ROUND(SUM(AL11:AL16),5)</f>
        <v>17207.72</v>
      </c>
      <c r="AM17" s="90"/>
      <c r="AN17" s="91">
        <f>ROUND(SUM(AN11:AN16),5)</f>
        <v>0</v>
      </c>
      <c r="AO17" s="90"/>
      <c r="AP17" s="91">
        <f t="shared" si="4"/>
        <v>142609.18</v>
      </c>
      <c r="AR17" s="91">
        <f t="shared" si="0"/>
        <v>125401.46</v>
      </c>
      <c r="AT17" s="91">
        <f t="shared" si="1"/>
        <v>17207.72</v>
      </c>
      <c r="AV17" s="92"/>
      <c r="AW17" s="93"/>
    </row>
    <row r="18" spans="1:49" hidden="1" outlineLevel="1" x14ac:dyDescent="0.2">
      <c r="A18" s="90"/>
      <c r="B18" s="90"/>
      <c r="C18" s="90"/>
      <c r="D18" s="90"/>
      <c r="E18" s="90" t="s">
        <v>68</v>
      </c>
      <c r="F18" s="90"/>
      <c r="G18" s="90"/>
      <c r="H18" s="91"/>
      <c r="I18" s="90"/>
      <c r="J18" s="91"/>
      <c r="K18" s="90"/>
      <c r="L18" s="91"/>
      <c r="M18" s="90"/>
      <c r="N18" s="91"/>
      <c r="O18" s="90"/>
      <c r="P18" s="91"/>
      <c r="Q18" s="90"/>
      <c r="R18" s="91"/>
      <c r="S18" s="90"/>
      <c r="T18" s="91"/>
      <c r="U18" s="90"/>
      <c r="V18" s="91"/>
      <c r="W18" s="90"/>
      <c r="X18" s="91"/>
      <c r="Y18" s="90"/>
      <c r="Z18" s="91"/>
      <c r="AA18" s="90"/>
      <c r="AB18" s="91"/>
      <c r="AC18" s="90"/>
      <c r="AD18" s="91"/>
      <c r="AE18" s="90"/>
      <c r="AF18" s="91"/>
      <c r="AG18" s="90"/>
      <c r="AH18" s="91"/>
      <c r="AI18" s="90"/>
      <c r="AJ18" s="91"/>
      <c r="AK18" s="90"/>
      <c r="AL18" s="91"/>
      <c r="AM18" s="90"/>
      <c r="AN18" s="91"/>
      <c r="AO18" s="90"/>
      <c r="AP18" s="91"/>
      <c r="AR18" s="91"/>
      <c r="AT18" s="91"/>
      <c r="AV18" s="92"/>
      <c r="AW18" s="93"/>
    </row>
    <row r="19" spans="1:49" hidden="1" outlineLevel="1" x14ac:dyDescent="0.2">
      <c r="A19" s="90"/>
      <c r="B19" s="90"/>
      <c r="C19" s="90"/>
      <c r="D19" s="90"/>
      <c r="E19" s="90"/>
      <c r="F19" s="90" t="s">
        <v>69</v>
      </c>
      <c r="G19" s="90"/>
      <c r="H19" s="91">
        <v>0</v>
      </c>
      <c r="I19" s="90"/>
      <c r="J19" s="91">
        <v>0</v>
      </c>
      <c r="K19" s="90"/>
      <c r="L19" s="91">
        <v>0</v>
      </c>
      <c r="M19" s="90"/>
      <c r="N19" s="91">
        <v>0</v>
      </c>
      <c r="O19" s="90"/>
      <c r="P19" s="91">
        <v>0</v>
      </c>
      <c r="Q19" s="90"/>
      <c r="R19" s="91">
        <v>0</v>
      </c>
      <c r="S19" s="90"/>
      <c r="T19" s="91">
        <v>41062</v>
      </c>
      <c r="U19" s="90"/>
      <c r="V19" s="91">
        <v>0</v>
      </c>
      <c r="W19" s="90"/>
      <c r="X19" s="91">
        <v>0</v>
      </c>
      <c r="Y19" s="90"/>
      <c r="Z19" s="91">
        <v>0</v>
      </c>
      <c r="AA19" s="90"/>
      <c r="AB19" s="91">
        <f>ROUND(SUM(J19:Z19),5)</f>
        <v>41062</v>
      </c>
      <c r="AC19" s="90"/>
      <c r="AD19" s="91">
        <v>0</v>
      </c>
      <c r="AE19" s="90"/>
      <c r="AF19" s="91">
        <v>0</v>
      </c>
      <c r="AG19" s="90"/>
      <c r="AH19" s="91">
        <v>0</v>
      </c>
      <c r="AI19" s="90"/>
      <c r="AJ19" s="91">
        <f>AH19</f>
        <v>0</v>
      </c>
      <c r="AK19" s="90"/>
      <c r="AL19" s="91">
        <v>0</v>
      </c>
      <c r="AM19" s="90"/>
      <c r="AN19" s="91">
        <v>0</v>
      </c>
      <c r="AO19" s="90"/>
      <c r="AP19" s="91">
        <f>ROUND(H19+SUM(AB19:AF19)+SUM(AJ19:AN19),5)</f>
        <v>41062</v>
      </c>
      <c r="AR19" s="91">
        <f t="shared" si="0"/>
        <v>41062</v>
      </c>
      <c r="AT19" s="91">
        <f t="shared" si="1"/>
        <v>0</v>
      </c>
      <c r="AV19" s="92"/>
      <c r="AW19" s="93"/>
    </row>
    <row r="20" spans="1:49" hidden="1" outlineLevel="1" x14ac:dyDescent="0.2">
      <c r="A20" s="90"/>
      <c r="B20" s="90"/>
      <c r="C20" s="90"/>
      <c r="D20" s="90"/>
      <c r="E20" s="90"/>
      <c r="F20" s="90" t="s">
        <v>70</v>
      </c>
      <c r="G20" s="90"/>
      <c r="H20" s="91">
        <v>0</v>
      </c>
      <c r="I20" s="90"/>
      <c r="J20" s="91">
        <v>0</v>
      </c>
      <c r="K20" s="90"/>
      <c r="L20" s="91">
        <v>0</v>
      </c>
      <c r="M20" s="90"/>
      <c r="N20" s="91">
        <v>0</v>
      </c>
      <c r="O20" s="90"/>
      <c r="P20" s="91">
        <v>0</v>
      </c>
      <c r="Q20" s="90"/>
      <c r="R20" s="91">
        <v>0</v>
      </c>
      <c r="S20" s="90"/>
      <c r="T20" s="91">
        <v>700</v>
      </c>
      <c r="U20" s="90"/>
      <c r="V20" s="91">
        <v>25</v>
      </c>
      <c r="W20" s="90"/>
      <c r="X20" s="91">
        <v>0</v>
      </c>
      <c r="Y20" s="90"/>
      <c r="Z20" s="91">
        <v>0</v>
      </c>
      <c r="AA20" s="90"/>
      <c r="AB20" s="91">
        <f>ROUND(SUM(J20:Z20),5)</f>
        <v>725</v>
      </c>
      <c r="AC20" s="90"/>
      <c r="AD20" s="91">
        <v>0</v>
      </c>
      <c r="AE20" s="90"/>
      <c r="AF20" s="91">
        <v>0</v>
      </c>
      <c r="AG20" s="90"/>
      <c r="AH20" s="91">
        <v>0</v>
      </c>
      <c r="AI20" s="90"/>
      <c r="AJ20" s="91">
        <f>AH20</f>
        <v>0</v>
      </c>
      <c r="AK20" s="90"/>
      <c r="AL20" s="91">
        <v>0</v>
      </c>
      <c r="AM20" s="90"/>
      <c r="AN20" s="91">
        <v>0</v>
      </c>
      <c r="AO20" s="90"/>
      <c r="AP20" s="91">
        <f>ROUND(H20+SUM(AB20:AF20)+SUM(AJ20:AN20),5)</f>
        <v>725</v>
      </c>
      <c r="AR20" s="91">
        <f t="shared" si="0"/>
        <v>725</v>
      </c>
      <c r="AT20" s="91">
        <f t="shared" si="1"/>
        <v>0</v>
      </c>
      <c r="AV20" s="92"/>
      <c r="AW20" s="93"/>
    </row>
    <row r="21" spans="1:49" ht="16" hidden="1" outlineLevel="1" thickBot="1" x14ac:dyDescent="0.25">
      <c r="A21" s="90"/>
      <c r="B21" s="90"/>
      <c r="C21" s="90"/>
      <c r="D21" s="90"/>
      <c r="E21" s="90"/>
      <c r="F21" s="90" t="s">
        <v>71</v>
      </c>
      <c r="G21" s="90"/>
      <c r="H21" s="94">
        <v>0</v>
      </c>
      <c r="I21" s="90"/>
      <c r="J21" s="94">
        <v>0</v>
      </c>
      <c r="K21" s="90"/>
      <c r="L21" s="94">
        <v>0</v>
      </c>
      <c r="M21" s="90"/>
      <c r="N21" s="94">
        <v>0</v>
      </c>
      <c r="O21" s="90"/>
      <c r="P21" s="94">
        <v>0</v>
      </c>
      <c r="Q21" s="90"/>
      <c r="R21" s="94">
        <v>0</v>
      </c>
      <c r="S21" s="90"/>
      <c r="T21" s="94">
        <v>790</v>
      </c>
      <c r="U21" s="90"/>
      <c r="V21" s="94">
        <v>0</v>
      </c>
      <c r="W21" s="90"/>
      <c r="X21" s="94">
        <v>0</v>
      </c>
      <c r="Y21" s="90"/>
      <c r="Z21" s="94">
        <v>0</v>
      </c>
      <c r="AA21" s="90"/>
      <c r="AB21" s="94">
        <f>ROUND(SUM(J21:Z21),5)</f>
        <v>790</v>
      </c>
      <c r="AC21" s="90"/>
      <c r="AD21" s="94">
        <v>0</v>
      </c>
      <c r="AE21" s="90"/>
      <c r="AF21" s="94">
        <v>0</v>
      </c>
      <c r="AG21" s="90"/>
      <c r="AH21" s="94">
        <v>0</v>
      </c>
      <c r="AI21" s="90"/>
      <c r="AJ21" s="94">
        <f>AH21</f>
        <v>0</v>
      </c>
      <c r="AK21" s="90"/>
      <c r="AL21" s="94">
        <v>0</v>
      </c>
      <c r="AM21" s="90"/>
      <c r="AN21" s="94">
        <v>0</v>
      </c>
      <c r="AO21" s="90"/>
      <c r="AP21" s="94">
        <f>ROUND(H21+SUM(AB21:AF21)+SUM(AJ21:AN21),5)</f>
        <v>790</v>
      </c>
      <c r="AR21" s="94">
        <f t="shared" si="0"/>
        <v>790</v>
      </c>
      <c r="AT21" s="94">
        <f t="shared" si="1"/>
        <v>0</v>
      </c>
      <c r="AV21" s="92"/>
      <c r="AW21" s="93"/>
    </row>
    <row r="22" spans="1:49" collapsed="1" x14ac:dyDescent="0.2">
      <c r="A22" s="90"/>
      <c r="B22" s="90"/>
      <c r="C22" s="90"/>
      <c r="D22" s="90"/>
      <c r="E22" s="90" t="s">
        <v>72</v>
      </c>
      <c r="F22" s="90"/>
      <c r="G22" s="90"/>
      <c r="H22" s="91">
        <f>ROUND(SUM(H18:H21),5)</f>
        <v>0</v>
      </c>
      <c r="I22" s="90"/>
      <c r="J22" s="91">
        <f>ROUND(SUM(J18:J21),5)</f>
        <v>0</v>
      </c>
      <c r="K22" s="90"/>
      <c r="L22" s="91">
        <f>ROUND(SUM(L18:L21),5)</f>
        <v>0</v>
      </c>
      <c r="M22" s="90"/>
      <c r="N22" s="91">
        <f>ROUND(SUM(N18:N21),5)</f>
        <v>0</v>
      </c>
      <c r="O22" s="90"/>
      <c r="P22" s="91">
        <f>ROUND(SUM(P18:P21),5)</f>
        <v>0</v>
      </c>
      <c r="Q22" s="90"/>
      <c r="R22" s="91">
        <f>ROUND(SUM(R18:R21),5)</f>
        <v>0</v>
      </c>
      <c r="S22" s="90"/>
      <c r="T22" s="91">
        <f>ROUND(SUM(T18:T21),5)</f>
        <v>42552</v>
      </c>
      <c r="U22" s="90"/>
      <c r="V22" s="91">
        <f>ROUND(SUM(V18:V21),5)</f>
        <v>25</v>
      </c>
      <c r="W22" s="90"/>
      <c r="X22" s="91">
        <f>ROUND(SUM(X18:X21),5)</f>
        <v>0</v>
      </c>
      <c r="Y22" s="90"/>
      <c r="Z22" s="91">
        <f>ROUND(SUM(Z18:Z21),5)</f>
        <v>0</v>
      </c>
      <c r="AA22" s="90"/>
      <c r="AB22" s="91">
        <f>ROUND(SUM(J22:Z22),5)</f>
        <v>42577</v>
      </c>
      <c r="AC22" s="90"/>
      <c r="AD22" s="91">
        <f>ROUND(SUM(AD18:AD21),5)</f>
        <v>0</v>
      </c>
      <c r="AE22" s="90"/>
      <c r="AF22" s="91">
        <f>ROUND(SUM(AF18:AF21),5)</f>
        <v>0</v>
      </c>
      <c r="AG22" s="90"/>
      <c r="AH22" s="91">
        <f>ROUND(SUM(AH18:AH21),5)</f>
        <v>0</v>
      </c>
      <c r="AI22" s="90"/>
      <c r="AJ22" s="91">
        <f>AH22</f>
        <v>0</v>
      </c>
      <c r="AK22" s="90"/>
      <c r="AL22" s="91">
        <f>ROUND(SUM(AL18:AL21),5)</f>
        <v>0</v>
      </c>
      <c r="AM22" s="90"/>
      <c r="AN22" s="91">
        <f>ROUND(SUM(AN18:AN21),5)</f>
        <v>0</v>
      </c>
      <c r="AO22" s="90"/>
      <c r="AP22" s="91">
        <f>ROUND(H22+SUM(AB22:AF22)+SUM(AJ22:AN22),5)</f>
        <v>42577</v>
      </c>
      <c r="AR22" s="91">
        <f t="shared" si="0"/>
        <v>42577</v>
      </c>
      <c r="AT22" s="91">
        <f t="shared" si="1"/>
        <v>0</v>
      </c>
      <c r="AV22" s="92"/>
      <c r="AW22" s="93"/>
    </row>
    <row r="23" spans="1:49" hidden="1" outlineLevel="1" x14ac:dyDescent="0.2">
      <c r="A23" s="90"/>
      <c r="B23" s="90"/>
      <c r="C23" s="90"/>
      <c r="D23" s="90"/>
      <c r="E23" s="90" t="s">
        <v>73</v>
      </c>
      <c r="F23" s="90"/>
      <c r="G23" s="90"/>
      <c r="H23" s="91"/>
      <c r="I23" s="90"/>
      <c r="J23" s="91"/>
      <c r="K23" s="90"/>
      <c r="L23" s="91"/>
      <c r="M23" s="90"/>
      <c r="N23" s="91"/>
      <c r="O23" s="90"/>
      <c r="P23" s="91"/>
      <c r="Q23" s="90"/>
      <c r="R23" s="91"/>
      <c r="S23" s="90"/>
      <c r="T23" s="91"/>
      <c r="U23" s="90"/>
      <c r="V23" s="91"/>
      <c r="W23" s="90"/>
      <c r="X23" s="91"/>
      <c r="Y23" s="90"/>
      <c r="Z23" s="91"/>
      <c r="AA23" s="90"/>
      <c r="AB23" s="91"/>
      <c r="AC23" s="90"/>
      <c r="AD23" s="91"/>
      <c r="AE23" s="90"/>
      <c r="AF23" s="91"/>
      <c r="AG23" s="90"/>
      <c r="AH23" s="91"/>
      <c r="AI23" s="90"/>
      <c r="AJ23" s="91"/>
      <c r="AK23" s="90"/>
      <c r="AL23" s="91"/>
      <c r="AM23" s="90"/>
      <c r="AN23" s="91"/>
      <c r="AO23" s="90"/>
      <c r="AP23" s="91"/>
      <c r="AR23" s="91"/>
      <c r="AT23" s="91"/>
      <c r="AV23" s="92"/>
      <c r="AW23" s="93"/>
    </row>
    <row r="24" spans="1:49" hidden="1" outlineLevel="1" x14ac:dyDescent="0.2">
      <c r="A24" s="90"/>
      <c r="B24" s="90"/>
      <c r="C24" s="90"/>
      <c r="D24" s="90"/>
      <c r="E24" s="90"/>
      <c r="F24" s="90" t="s">
        <v>74</v>
      </c>
      <c r="G24" s="90"/>
      <c r="H24" s="91">
        <v>0</v>
      </c>
      <c r="I24" s="90"/>
      <c r="J24" s="91">
        <v>0</v>
      </c>
      <c r="K24" s="90"/>
      <c r="L24" s="91">
        <v>0</v>
      </c>
      <c r="M24" s="90"/>
      <c r="N24" s="91">
        <v>0</v>
      </c>
      <c r="O24" s="90"/>
      <c r="P24" s="91">
        <v>0</v>
      </c>
      <c r="Q24" s="90"/>
      <c r="R24" s="91">
        <v>0</v>
      </c>
      <c r="S24" s="90"/>
      <c r="T24" s="91">
        <v>0</v>
      </c>
      <c r="U24" s="90"/>
      <c r="V24" s="91">
        <v>46016.25</v>
      </c>
      <c r="W24" s="90"/>
      <c r="X24" s="91">
        <v>0</v>
      </c>
      <c r="Y24" s="90"/>
      <c r="Z24" s="91">
        <v>0</v>
      </c>
      <c r="AA24" s="90"/>
      <c r="AB24" s="91">
        <f t="shared" ref="AB24:AB30" si="5">ROUND(SUM(J24:Z24),5)</f>
        <v>46016.25</v>
      </c>
      <c r="AC24" s="90"/>
      <c r="AD24" s="91">
        <v>0</v>
      </c>
      <c r="AE24" s="90"/>
      <c r="AF24" s="91">
        <v>0</v>
      </c>
      <c r="AG24" s="90"/>
      <c r="AH24" s="91">
        <v>0</v>
      </c>
      <c r="AI24" s="90"/>
      <c r="AJ24" s="91">
        <f t="shared" ref="AJ24:AJ30" si="6">AH24</f>
        <v>0</v>
      </c>
      <c r="AK24" s="90"/>
      <c r="AL24" s="91">
        <v>0</v>
      </c>
      <c r="AM24" s="90"/>
      <c r="AN24" s="91">
        <v>0</v>
      </c>
      <c r="AO24" s="90"/>
      <c r="AP24" s="91">
        <f t="shared" ref="AP24:AP30" si="7">ROUND(H24+SUM(AB24:AF24)+SUM(AJ24:AN24),5)</f>
        <v>46016.25</v>
      </c>
      <c r="AR24" s="91">
        <f t="shared" si="0"/>
        <v>46016.25</v>
      </c>
      <c r="AT24" s="91">
        <f t="shared" si="1"/>
        <v>0</v>
      </c>
      <c r="AV24" s="92"/>
      <c r="AW24" s="93"/>
    </row>
    <row r="25" spans="1:49" hidden="1" outlineLevel="1" x14ac:dyDescent="0.2">
      <c r="A25" s="90"/>
      <c r="B25" s="90"/>
      <c r="C25" s="90"/>
      <c r="D25" s="90"/>
      <c r="E25" s="90"/>
      <c r="F25" s="90" t="s">
        <v>75</v>
      </c>
      <c r="G25" s="90"/>
      <c r="H25" s="91">
        <v>0</v>
      </c>
      <c r="I25" s="90"/>
      <c r="J25" s="91">
        <v>0</v>
      </c>
      <c r="K25" s="90"/>
      <c r="L25" s="91">
        <v>0</v>
      </c>
      <c r="M25" s="90"/>
      <c r="N25" s="91">
        <v>0</v>
      </c>
      <c r="O25" s="90"/>
      <c r="P25" s="91">
        <v>8847.5</v>
      </c>
      <c r="Q25" s="90"/>
      <c r="R25" s="91">
        <v>0</v>
      </c>
      <c r="S25" s="90"/>
      <c r="T25" s="91">
        <v>0</v>
      </c>
      <c r="U25" s="90"/>
      <c r="V25" s="91">
        <v>0</v>
      </c>
      <c r="W25" s="90"/>
      <c r="X25" s="91">
        <v>0</v>
      </c>
      <c r="Y25" s="90"/>
      <c r="Z25" s="91">
        <v>0</v>
      </c>
      <c r="AA25" s="90"/>
      <c r="AB25" s="91">
        <f t="shared" si="5"/>
        <v>8847.5</v>
      </c>
      <c r="AC25" s="90"/>
      <c r="AD25" s="91">
        <v>0</v>
      </c>
      <c r="AE25" s="90"/>
      <c r="AF25" s="91">
        <v>0</v>
      </c>
      <c r="AG25" s="90"/>
      <c r="AH25" s="91">
        <v>0</v>
      </c>
      <c r="AI25" s="90"/>
      <c r="AJ25" s="91">
        <f t="shared" si="6"/>
        <v>0</v>
      </c>
      <c r="AK25" s="90"/>
      <c r="AL25" s="91">
        <v>0</v>
      </c>
      <c r="AM25" s="90"/>
      <c r="AN25" s="91">
        <v>0</v>
      </c>
      <c r="AO25" s="90"/>
      <c r="AP25" s="91">
        <f t="shared" si="7"/>
        <v>8847.5</v>
      </c>
      <c r="AR25" s="91">
        <f t="shared" si="0"/>
        <v>8847.5</v>
      </c>
      <c r="AT25" s="91">
        <f t="shared" si="1"/>
        <v>0</v>
      </c>
      <c r="AV25" s="92"/>
      <c r="AW25" s="93"/>
    </row>
    <row r="26" spans="1:49" hidden="1" outlineLevel="1" x14ac:dyDescent="0.2">
      <c r="A26" s="90"/>
      <c r="B26" s="90"/>
      <c r="C26" s="90"/>
      <c r="D26" s="90"/>
      <c r="E26" s="90"/>
      <c r="F26" s="90" t="s">
        <v>76</v>
      </c>
      <c r="G26" s="90"/>
      <c r="H26" s="91">
        <v>0</v>
      </c>
      <c r="I26" s="90"/>
      <c r="J26" s="91">
        <v>0</v>
      </c>
      <c r="K26" s="90"/>
      <c r="L26" s="91">
        <v>0</v>
      </c>
      <c r="M26" s="90"/>
      <c r="N26" s="91">
        <v>0</v>
      </c>
      <c r="O26" s="90"/>
      <c r="P26" s="91">
        <v>1000</v>
      </c>
      <c r="Q26" s="90"/>
      <c r="R26" s="91">
        <v>0</v>
      </c>
      <c r="S26" s="90"/>
      <c r="T26" s="91">
        <v>0</v>
      </c>
      <c r="U26" s="90"/>
      <c r="V26" s="91">
        <v>0</v>
      </c>
      <c r="W26" s="90"/>
      <c r="X26" s="91">
        <v>0</v>
      </c>
      <c r="Y26" s="90"/>
      <c r="Z26" s="91">
        <v>0</v>
      </c>
      <c r="AA26" s="90"/>
      <c r="AB26" s="91">
        <f t="shared" si="5"/>
        <v>1000</v>
      </c>
      <c r="AC26" s="90"/>
      <c r="AD26" s="91">
        <v>0</v>
      </c>
      <c r="AE26" s="90"/>
      <c r="AF26" s="91">
        <v>0</v>
      </c>
      <c r="AG26" s="90"/>
      <c r="AH26" s="91">
        <v>0</v>
      </c>
      <c r="AI26" s="90"/>
      <c r="AJ26" s="91">
        <f t="shared" si="6"/>
        <v>0</v>
      </c>
      <c r="AK26" s="90"/>
      <c r="AL26" s="91">
        <v>0</v>
      </c>
      <c r="AM26" s="90"/>
      <c r="AN26" s="91">
        <v>0</v>
      </c>
      <c r="AO26" s="90"/>
      <c r="AP26" s="91">
        <f t="shared" si="7"/>
        <v>1000</v>
      </c>
      <c r="AR26" s="91">
        <f t="shared" si="0"/>
        <v>1000</v>
      </c>
      <c r="AT26" s="91">
        <f t="shared" si="1"/>
        <v>0</v>
      </c>
      <c r="AV26" s="92"/>
      <c r="AW26" s="93"/>
    </row>
    <row r="27" spans="1:49" hidden="1" outlineLevel="1" x14ac:dyDescent="0.2">
      <c r="A27" s="90"/>
      <c r="B27" s="90"/>
      <c r="C27" s="90"/>
      <c r="D27" s="90"/>
      <c r="E27" s="90"/>
      <c r="F27" s="90" t="s">
        <v>77</v>
      </c>
      <c r="G27" s="90"/>
      <c r="H27" s="91">
        <v>0</v>
      </c>
      <c r="I27" s="90"/>
      <c r="J27" s="91">
        <v>0</v>
      </c>
      <c r="K27" s="90"/>
      <c r="L27" s="91">
        <v>0</v>
      </c>
      <c r="M27" s="90"/>
      <c r="N27" s="91">
        <v>0</v>
      </c>
      <c r="O27" s="90"/>
      <c r="P27" s="91">
        <v>2975</v>
      </c>
      <c r="Q27" s="90"/>
      <c r="R27" s="91">
        <v>0</v>
      </c>
      <c r="S27" s="90"/>
      <c r="T27" s="91">
        <v>0</v>
      </c>
      <c r="U27" s="90"/>
      <c r="V27" s="91">
        <v>0</v>
      </c>
      <c r="W27" s="90"/>
      <c r="X27" s="91">
        <v>0</v>
      </c>
      <c r="Y27" s="90"/>
      <c r="Z27" s="91">
        <v>0</v>
      </c>
      <c r="AA27" s="90"/>
      <c r="AB27" s="91">
        <f t="shared" si="5"/>
        <v>2975</v>
      </c>
      <c r="AC27" s="90"/>
      <c r="AD27" s="91">
        <v>0</v>
      </c>
      <c r="AE27" s="90"/>
      <c r="AF27" s="91">
        <v>0</v>
      </c>
      <c r="AG27" s="90"/>
      <c r="AH27" s="91">
        <v>0</v>
      </c>
      <c r="AI27" s="90"/>
      <c r="AJ27" s="91">
        <f t="shared" si="6"/>
        <v>0</v>
      </c>
      <c r="AK27" s="90"/>
      <c r="AL27" s="91">
        <v>0</v>
      </c>
      <c r="AM27" s="90"/>
      <c r="AN27" s="91">
        <v>0</v>
      </c>
      <c r="AO27" s="90"/>
      <c r="AP27" s="91">
        <f t="shared" si="7"/>
        <v>2975</v>
      </c>
      <c r="AR27" s="91">
        <f t="shared" si="0"/>
        <v>2975</v>
      </c>
      <c r="AT27" s="91">
        <f t="shared" si="1"/>
        <v>0</v>
      </c>
      <c r="AV27" s="92"/>
      <c r="AW27" s="93"/>
    </row>
    <row r="28" spans="1:49" hidden="1" outlineLevel="1" x14ac:dyDescent="0.2">
      <c r="A28" s="90"/>
      <c r="B28" s="90"/>
      <c r="C28" s="90"/>
      <c r="D28" s="90"/>
      <c r="E28" s="90"/>
      <c r="F28" s="90" t="s">
        <v>78</v>
      </c>
      <c r="G28" s="90"/>
      <c r="H28" s="91">
        <v>0</v>
      </c>
      <c r="I28" s="90"/>
      <c r="J28" s="91">
        <v>0</v>
      </c>
      <c r="K28" s="90"/>
      <c r="L28" s="91">
        <v>0</v>
      </c>
      <c r="M28" s="90"/>
      <c r="N28" s="91">
        <v>0</v>
      </c>
      <c r="O28" s="90"/>
      <c r="P28" s="91">
        <v>0</v>
      </c>
      <c r="Q28" s="90"/>
      <c r="R28" s="91">
        <v>0</v>
      </c>
      <c r="S28" s="90"/>
      <c r="T28" s="91">
        <v>0</v>
      </c>
      <c r="U28" s="90"/>
      <c r="V28" s="91">
        <v>0</v>
      </c>
      <c r="W28" s="90"/>
      <c r="X28" s="91">
        <v>0</v>
      </c>
      <c r="Y28" s="90"/>
      <c r="Z28" s="91">
        <v>0</v>
      </c>
      <c r="AA28" s="90"/>
      <c r="AB28" s="91">
        <f t="shared" si="5"/>
        <v>0</v>
      </c>
      <c r="AC28" s="90"/>
      <c r="AD28" s="91">
        <v>1260</v>
      </c>
      <c r="AE28" s="90"/>
      <c r="AF28" s="91">
        <v>0</v>
      </c>
      <c r="AG28" s="90"/>
      <c r="AH28" s="91">
        <v>0</v>
      </c>
      <c r="AI28" s="90"/>
      <c r="AJ28" s="91">
        <f t="shared" si="6"/>
        <v>0</v>
      </c>
      <c r="AK28" s="90"/>
      <c r="AL28" s="91">
        <v>0</v>
      </c>
      <c r="AM28" s="90"/>
      <c r="AN28" s="91">
        <v>0</v>
      </c>
      <c r="AO28" s="90"/>
      <c r="AP28" s="91">
        <f t="shared" si="7"/>
        <v>1260</v>
      </c>
      <c r="AR28" s="91">
        <f t="shared" si="0"/>
        <v>1260</v>
      </c>
      <c r="AT28" s="91">
        <f t="shared" si="1"/>
        <v>0</v>
      </c>
      <c r="AV28" s="92"/>
      <c r="AW28" s="93"/>
    </row>
    <row r="29" spans="1:49" ht="16" hidden="1" outlineLevel="1" thickBot="1" x14ac:dyDescent="0.25">
      <c r="A29" s="90"/>
      <c r="B29" s="90"/>
      <c r="C29" s="90"/>
      <c r="D29" s="90"/>
      <c r="E29" s="90"/>
      <c r="F29" s="90" t="s">
        <v>79</v>
      </c>
      <c r="G29" s="90"/>
      <c r="H29" s="94">
        <v>0</v>
      </c>
      <c r="I29" s="90"/>
      <c r="J29" s="94">
        <v>0</v>
      </c>
      <c r="K29" s="90"/>
      <c r="L29" s="94">
        <v>0</v>
      </c>
      <c r="M29" s="90"/>
      <c r="N29" s="94">
        <v>3643.53</v>
      </c>
      <c r="O29" s="90"/>
      <c r="P29" s="94">
        <v>0</v>
      </c>
      <c r="Q29" s="90"/>
      <c r="R29" s="94">
        <v>0</v>
      </c>
      <c r="S29" s="90"/>
      <c r="T29" s="94">
        <v>0</v>
      </c>
      <c r="U29" s="90"/>
      <c r="V29" s="94">
        <v>0</v>
      </c>
      <c r="W29" s="90"/>
      <c r="X29" s="94">
        <v>0</v>
      </c>
      <c r="Y29" s="90"/>
      <c r="Z29" s="94">
        <v>0</v>
      </c>
      <c r="AA29" s="90"/>
      <c r="AB29" s="94">
        <f t="shared" si="5"/>
        <v>3643.53</v>
      </c>
      <c r="AC29" s="90"/>
      <c r="AD29" s="94">
        <v>0</v>
      </c>
      <c r="AE29" s="90"/>
      <c r="AF29" s="94">
        <v>0</v>
      </c>
      <c r="AG29" s="90"/>
      <c r="AH29" s="94">
        <v>0</v>
      </c>
      <c r="AI29" s="90"/>
      <c r="AJ29" s="94">
        <f t="shared" si="6"/>
        <v>0</v>
      </c>
      <c r="AK29" s="90"/>
      <c r="AL29" s="94">
        <v>0</v>
      </c>
      <c r="AM29" s="90"/>
      <c r="AN29" s="94">
        <v>0</v>
      </c>
      <c r="AO29" s="90"/>
      <c r="AP29" s="94">
        <f t="shared" si="7"/>
        <v>3643.53</v>
      </c>
      <c r="AR29" s="94">
        <f t="shared" si="0"/>
        <v>3643.53</v>
      </c>
      <c r="AT29" s="94">
        <f t="shared" si="1"/>
        <v>0</v>
      </c>
      <c r="AV29" s="92"/>
      <c r="AW29" s="93"/>
    </row>
    <row r="30" spans="1:49" collapsed="1" x14ac:dyDescent="0.2">
      <c r="A30" s="90"/>
      <c r="B30" s="90"/>
      <c r="C30" s="90"/>
      <c r="D30" s="90"/>
      <c r="E30" s="90" t="s">
        <v>80</v>
      </c>
      <c r="F30" s="90"/>
      <c r="G30" s="90"/>
      <c r="H30" s="91">
        <f>ROUND(SUM(H23:H29),5)</f>
        <v>0</v>
      </c>
      <c r="I30" s="90"/>
      <c r="J30" s="91">
        <f>ROUND(SUM(J23:J29),5)</f>
        <v>0</v>
      </c>
      <c r="K30" s="90"/>
      <c r="L30" s="91">
        <f>ROUND(SUM(L23:L29),5)</f>
        <v>0</v>
      </c>
      <c r="M30" s="90"/>
      <c r="N30" s="91">
        <f>ROUND(SUM(N23:N29),5)</f>
        <v>3643.53</v>
      </c>
      <c r="O30" s="90"/>
      <c r="P30" s="91">
        <f>ROUND(SUM(P23:P29),5)</f>
        <v>12822.5</v>
      </c>
      <c r="Q30" s="90"/>
      <c r="R30" s="91">
        <f>ROUND(SUM(R23:R29),5)</f>
        <v>0</v>
      </c>
      <c r="S30" s="90"/>
      <c r="T30" s="91">
        <f>ROUND(SUM(T23:T29),5)</f>
        <v>0</v>
      </c>
      <c r="U30" s="90"/>
      <c r="V30" s="91">
        <f>ROUND(SUM(V23:V29),5)</f>
        <v>46016.25</v>
      </c>
      <c r="W30" s="90"/>
      <c r="X30" s="91">
        <f>ROUND(SUM(X23:X29),5)</f>
        <v>0</v>
      </c>
      <c r="Y30" s="90"/>
      <c r="Z30" s="91">
        <f>ROUND(SUM(Z23:Z29),5)</f>
        <v>0</v>
      </c>
      <c r="AA30" s="90"/>
      <c r="AB30" s="91">
        <f t="shared" si="5"/>
        <v>62482.28</v>
      </c>
      <c r="AC30" s="90"/>
      <c r="AD30" s="91">
        <f>ROUND(SUM(AD23:AD29),5)</f>
        <v>1260</v>
      </c>
      <c r="AE30" s="90"/>
      <c r="AF30" s="91">
        <f>ROUND(SUM(AF23:AF29),5)</f>
        <v>0</v>
      </c>
      <c r="AG30" s="90"/>
      <c r="AH30" s="91">
        <f>ROUND(SUM(AH23:AH29),5)</f>
        <v>0</v>
      </c>
      <c r="AI30" s="90"/>
      <c r="AJ30" s="91">
        <f t="shared" si="6"/>
        <v>0</v>
      </c>
      <c r="AK30" s="90"/>
      <c r="AL30" s="91">
        <f>ROUND(SUM(AL23:AL29),5)</f>
        <v>0</v>
      </c>
      <c r="AM30" s="90"/>
      <c r="AN30" s="91">
        <f>ROUND(SUM(AN23:AN29),5)</f>
        <v>0</v>
      </c>
      <c r="AO30" s="90"/>
      <c r="AP30" s="91">
        <f t="shared" si="7"/>
        <v>63742.28</v>
      </c>
      <c r="AR30" s="91">
        <f t="shared" si="0"/>
        <v>63742.28</v>
      </c>
      <c r="AT30" s="91">
        <f t="shared" si="1"/>
        <v>0</v>
      </c>
      <c r="AV30" s="92"/>
      <c r="AW30" s="93"/>
    </row>
    <row r="31" spans="1:49" hidden="1" outlineLevel="1" x14ac:dyDescent="0.2">
      <c r="A31" s="90"/>
      <c r="B31" s="90"/>
      <c r="C31" s="90"/>
      <c r="D31" s="90"/>
      <c r="E31" s="90" t="s">
        <v>81</v>
      </c>
      <c r="F31" s="90"/>
      <c r="G31" s="90"/>
      <c r="H31" s="91"/>
      <c r="I31" s="90"/>
      <c r="J31" s="91"/>
      <c r="K31" s="90"/>
      <c r="L31" s="91"/>
      <c r="M31" s="90"/>
      <c r="N31" s="91"/>
      <c r="O31" s="90"/>
      <c r="P31" s="91"/>
      <c r="Q31" s="90"/>
      <c r="R31" s="91"/>
      <c r="S31" s="90"/>
      <c r="T31" s="91"/>
      <c r="U31" s="90"/>
      <c r="V31" s="91"/>
      <c r="W31" s="90"/>
      <c r="X31" s="91"/>
      <c r="Y31" s="90"/>
      <c r="Z31" s="91"/>
      <c r="AA31" s="90"/>
      <c r="AB31" s="91"/>
      <c r="AC31" s="90"/>
      <c r="AD31" s="91"/>
      <c r="AE31" s="90"/>
      <c r="AF31" s="91"/>
      <c r="AG31" s="90"/>
      <c r="AH31" s="91"/>
      <c r="AI31" s="90"/>
      <c r="AJ31" s="91"/>
      <c r="AK31" s="90"/>
      <c r="AL31" s="91"/>
      <c r="AM31" s="90"/>
      <c r="AN31" s="91"/>
      <c r="AO31" s="90"/>
      <c r="AP31" s="91"/>
      <c r="AR31" s="91"/>
      <c r="AT31" s="91"/>
      <c r="AV31" s="92"/>
      <c r="AW31" s="93"/>
    </row>
    <row r="32" spans="1:49" hidden="1" outlineLevel="1" x14ac:dyDescent="0.2">
      <c r="A32" s="90"/>
      <c r="B32" s="90"/>
      <c r="C32" s="90"/>
      <c r="D32" s="90"/>
      <c r="E32" s="90"/>
      <c r="F32" s="90" t="s">
        <v>82</v>
      </c>
      <c r="G32" s="90"/>
      <c r="H32" s="91"/>
      <c r="I32" s="90"/>
      <c r="J32" s="91"/>
      <c r="K32" s="90"/>
      <c r="L32" s="91"/>
      <c r="M32" s="90"/>
      <c r="N32" s="91"/>
      <c r="O32" s="90"/>
      <c r="P32" s="91"/>
      <c r="Q32" s="90"/>
      <c r="R32" s="91"/>
      <c r="S32" s="90"/>
      <c r="T32" s="91"/>
      <c r="U32" s="90"/>
      <c r="V32" s="91"/>
      <c r="W32" s="90"/>
      <c r="X32" s="91"/>
      <c r="Y32" s="90"/>
      <c r="Z32" s="91"/>
      <c r="AA32" s="90"/>
      <c r="AB32" s="91"/>
      <c r="AC32" s="90"/>
      <c r="AD32" s="91"/>
      <c r="AE32" s="90"/>
      <c r="AF32" s="91"/>
      <c r="AG32" s="90"/>
      <c r="AH32" s="91"/>
      <c r="AI32" s="90"/>
      <c r="AJ32" s="91"/>
      <c r="AK32" s="90"/>
      <c r="AL32" s="91"/>
      <c r="AM32" s="90"/>
      <c r="AN32" s="91"/>
      <c r="AO32" s="90"/>
      <c r="AP32" s="91"/>
      <c r="AR32" s="91"/>
      <c r="AT32" s="91"/>
      <c r="AV32" s="92"/>
      <c r="AW32" s="93"/>
    </row>
    <row r="33" spans="1:49" hidden="1" outlineLevel="1" x14ac:dyDescent="0.2">
      <c r="A33" s="90"/>
      <c r="B33" s="90"/>
      <c r="C33" s="90"/>
      <c r="D33" s="90"/>
      <c r="E33" s="90"/>
      <c r="F33" s="90"/>
      <c r="G33" s="90" t="s">
        <v>83</v>
      </c>
      <c r="H33" s="91">
        <v>0</v>
      </c>
      <c r="I33" s="90"/>
      <c r="J33" s="91">
        <v>0</v>
      </c>
      <c r="K33" s="90"/>
      <c r="L33" s="91">
        <v>100217.22</v>
      </c>
      <c r="M33" s="90"/>
      <c r="N33" s="91">
        <v>0</v>
      </c>
      <c r="O33" s="90"/>
      <c r="P33" s="91">
        <v>0</v>
      </c>
      <c r="Q33" s="90"/>
      <c r="R33" s="91">
        <v>0</v>
      </c>
      <c r="S33" s="90"/>
      <c r="T33" s="91">
        <v>0</v>
      </c>
      <c r="U33" s="90"/>
      <c r="V33" s="91">
        <v>0</v>
      </c>
      <c r="W33" s="90"/>
      <c r="X33" s="91">
        <v>0</v>
      </c>
      <c r="Y33" s="90"/>
      <c r="Z33" s="91">
        <v>0</v>
      </c>
      <c r="AA33" s="90"/>
      <c r="AB33" s="91">
        <f>ROUND(SUM(J33:Z33),5)</f>
        <v>100217.22</v>
      </c>
      <c r="AC33" s="90"/>
      <c r="AD33" s="91">
        <v>0</v>
      </c>
      <c r="AE33" s="90"/>
      <c r="AF33" s="91">
        <v>0</v>
      </c>
      <c r="AG33" s="90"/>
      <c r="AH33" s="91">
        <v>0</v>
      </c>
      <c r="AI33" s="90"/>
      <c r="AJ33" s="91">
        <f>AH33</f>
        <v>0</v>
      </c>
      <c r="AK33" s="90"/>
      <c r="AL33" s="91">
        <v>0</v>
      </c>
      <c r="AM33" s="90"/>
      <c r="AN33" s="91">
        <v>0</v>
      </c>
      <c r="AO33" s="90"/>
      <c r="AP33" s="91">
        <f>ROUND(H33+SUM(AB33:AF33)+SUM(AJ33:AN33),5)</f>
        <v>100217.22</v>
      </c>
      <c r="AR33" s="91">
        <f t="shared" si="0"/>
        <v>100217.22</v>
      </c>
      <c r="AT33" s="91">
        <f t="shared" si="1"/>
        <v>0</v>
      </c>
      <c r="AV33" s="92"/>
      <c r="AW33" s="93"/>
    </row>
    <row r="34" spans="1:49" hidden="1" outlineLevel="1" x14ac:dyDescent="0.2">
      <c r="A34" s="90"/>
      <c r="B34" s="90"/>
      <c r="C34" s="90"/>
      <c r="D34" s="90"/>
      <c r="E34" s="90"/>
      <c r="F34" s="90"/>
      <c r="G34" s="90" t="s">
        <v>84</v>
      </c>
      <c r="H34" s="91">
        <v>0</v>
      </c>
      <c r="I34" s="90"/>
      <c r="J34" s="91">
        <v>0</v>
      </c>
      <c r="K34" s="90"/>
      <c r="L34" s="91">
        <v>53509</v>
      </c>
      <c r="M34" s="90"/>
      <c r="N34" s="91">
        <v>0</v>
      </c>
      <c r="O34" s="90"/>
      <c r="P34" s="91">
        <v>0</v>
      </c>
      <c r="Q34" s="90"/>
      <c r="R34" s="91">
        <v>0</v>
      </c>
      <c r="S34" s="90"/>
      <c r="T34" s="91">
        <v>0</v>
      </c>
      <c r="U34" s="90"/>
      <c r="V34" s="91">
        <v>0</v>
      </c>
      <c r="W34" s="90"/>
      <c r="X34" s="91">
        <v>0</v>
      </c>
      <c r="Y34" s="90"/>
      <c r="Z34" s="91">
        <v>0</v>
      </c>
      <c r="AA34" s="90"/>
      <c r="AB34" s="91">
        <f>ROUND(SUM(J34:Z34),5)</f>
        <v>53509</v>
      </c>
      <c r="AC34" s="90"/>
      <c r="AD34" s="91">
        <v>0</v>
      </c>
      <c r="AE34" s="90"/>
      <c r="AF34" s="91">
        <v>0</v>
      </c>
      <c r="AG34" s="90"/>
      <c r="AH34" s="91">
        <v>0</v>
      </c>
      <c r="AI34" s="90"/>
      <c r="AJ34" s="91">
        <f>AH34</f>
        <v>0</v>
      </c>
      <c r="AK34" s="90"/>
      <c r="AL34" s="91">
        <v>0</v>
      </c>
      <c r="AM34" s="90"/>
      <c r="AN34" s="91">
        <v>0</v>
      </c>
      <c r="AO34" s="90"/>
      <c r="AP34" s="91">
        <f>ROUND(H34+SUM(AB34:AF34)+SUM(AJ34:AN34),5)</f>
        <v>53509</v>
      </c>
      <c r="AR34" s="91">
        <f t="shared" si="0"/>
        <v>53509</v>
      </c>
      <c r="AT34" s="91">
        <f t="shared" si="1"/>
        <v>0</v>
      </c>
      <c r="AV34" s="92"/>
      <c r="AW34" s="93"/>
    </row>
    <row r="35" spans="1:49" ht="16" hidden="1" outlineLevel="1" thickBot="1" x14ac:dyDescent="0.25">
      <c r="A35" s="90"/>
      <c r="B35" s="90"/>
      <c r="C35" s="90"/>
      <c r="D35" s="90"/>
      <c r="E35" s="90"/>
      <c r="F35" s="90"/>
      <c r="G35" s="90" t="s">
        <v>85</v>
      </c>
      <c r="H35" s="94">
        <v>0</v>
      </c>
      <c r="I35" s="90"/>
      <c r="J35" s="94">
        <v>0</v>
      </c>
      <c r="K35" s="90"/>
      <c r="L35" s="94">
        <v>2871</v>
      </c>
      <c r="M35" s="90"/>
      <c r="N35" s="94">
        <v>0</v>
      </c>
      <c r="O35" s="90"/>
      <c r="P35" s="94">
        <v>0</v>
      </c>
      <c r="Q35" s="90"/>
      <c r="R35" s="94">
        <v>0</v>
      </c>
      <c r="S35" s="90"/>
      <c r="T35" s="94">
        <v>0</v>
      </c>
      <c r="U35" s="90"/>
      <c r="V35" s="94">
        <v>0</v>
      </c>
      <c r="W35" s="90"/>
      <c r="X35" s="94">
        <v>0</v>
      </c>
      <c r="Y35" s="90"/>
      <c r="Z35" s="94">
        <v>0</v>
      </c>
      <c r="AA35" s="90"/>
      <c r="AB35" s="94">
        <f>ROUND(SUM(J35:Z35),5)</f>
        <v>2871</v>
      </c>
      <c r="AC35" s="90"/>
      <c r="AD35" s="94">
        <v>0</v>
      </c>
      <c r="AE35" s="90"/>
      <c r="AF35" s="94">
        <v>0</v>
      </c>
      <c r="AG35" s="90"/>
      <c r="AH35" s="94">
        <v>0</v>
      </c>
      <c r="AI35" s="90"/>
      <c r="AJ35" s="94">
        <f>AH35</f>
        <v>0</v>
      </c>
      <c r="AK35" s="90"/>
      <c r="AL35" s="94">
        <v>0</v>
      </c>
      <c r="AM35" s="90"/>
      <c r="AN35" s="94">
        <v>0</v>
      </c>
      <c r="AO35" s="90"/>
      <c r="AP35" s="94">
        <f>ROUND(H35+SUM(AB35:AF35)+SUM(AJ35:AN35),5)</f>
        <v>2871</v>
      </c>
      <c r="AR35" s="94">
        <f t="shared" si="0"/>
        <v>2871</v>
      </c>
      <c r="AT35" s="94">
        <f t="shared" si="1"/>
        <v>0</v>
      </c>
      <c r="AV35" s="92"/>
      <c r="AW35" s="93"/>
    </row>
    <row r="36" spans="1:49" hidden="1" outlineLevel="1" x14ac:dyDescent="0.2">
      <c r="A36" s="90"/>
      <c r="B36" s="90"/>
      <c r="C36" s="90"/>
      <c r="D36" s="90"/>
      <c r="E36" s="90"/>
      <c r="F36" s="90" t="s">
        <v>86</v>
      </c>
      <c r="G36" s="90"/>
      <c r="H36" s="91">
        <f>ROUND(SUM(H32:H35),5)</f>
        <v>0</v>
      </c>
      <c r="I36" s="90"/>
      <c r="J36" s="91">
        <f>ROUND(SUM(J32:J35),5)</f>
        <v>0</v>
      </c>
      <c r="K36" s="90"/>
      <c r="L36" s="91">
        <f>ROUND(SUM(L32:L35),5)</f>
        <v>156597.22</v>
      </c>
      <c r="M36" s="90"/>
      <c r="N36" s="91">
        <f>ROUND(SUM(N32:N35),5)</f>
        <v>0</v>
      </c>
      <c r="O36" s="90"/>
      <c r="P36" s="91">
        <f>ROUND(SUM(P32:P35),5)</f>
        <v>0</v>
      </c>
      <c r="Q36" s="90"/>
      <c r="R36" s="91">
        <f>ROUND(SUM(R32:R35),5)</f>
        <v>0</v>
      </c>
      <c r="S36" s="90"/>
      <c r="T36" s="91">
        <f>ROUND(SUM(T32:T35),5)</f>
        <v>0</v>
      </c>
      <c r="U36" s="90"/>
      <c r="V36" s="91">
        <f>ROUND(SUM(V32:V35),5)</f>
        <v>0</v>
      </c>
      <c r="W36" s="90"/>
      <c r="X36" s="91">
        <f>ROUND(SUM(X32:X35),5)</f>
        <v>0</v>
      </c>
      <c r="Y36" s="90"/>
      <c r="Z36" s="91">
        <f>ROUND(SUM(Z32:Z35),5)</f>
        <v>0</v>
      </c>
      <c r="AA36" s="90"/>
      <c r="AB36" s="91">
        <f>ROUND(SUM(J36:Z36),5)</f>
        <v>156597.22</v>
      </c>
      <c r="AC36" s="90"/>
      <c r="AD36" s="91">
        <f>ROUND(SUM(AD32:AD35),5)</f>
        <v>0</v>
      </c>
      <c r="AE36" s="90"/>
      <c r="AF36" s="91">
        <f>ROUND(SUM(AF32:AF35),5)</f>
        <v>0</v>
      </c>
      <c r="AG36" s="90"/>
      <c r="AH36" s="91">
        <f>ROUND(SUM(AH32:AH35),5)</f>
        <v>0</v>
      </c>
      <c r="AI36" s="90"/>
      <c r="AJ36" s="91">
        <f>AH36</f>
        <v>0</v>
      </c>
      <c r="AK36" s="90"/>
      <c r="AL36" s="91">
        <f>ROUND(SUM(AL32:AL35),5)</f>
        <v>0</v>
      </c>
      <c r="AM36" s="90"/>
      <c r="AN36" s="91">
        <f>ROUND(SUM(AN32:AN35),5)</f>
        <v>0</v>
      </c>
      <c r="AO36" s="90"/>
      <c r="AP36" s="91">
        <f>ROUND(H36+SUM(AB36:AF36)+SUM(AJ36:AN36),5)</f>
        <v>156597.22</v>
      </c>
      <c r="AR36" s="91">
        <f t="shared" si="0"/>
        <v>156597.22</v>
      </c>
      <c r="AT36" s="91">
        <f t="shared" si="1"/>
        <v>0</v>
      </c>
      <c r="AV36" s="92"/>
      <c r="AW36" s="93"/>
    </row>
    <row r="37" spans="1:49" hidden="1" outlineLevel="1" x14ac:dyDescent="0.2">
      <c r="A37" s="90"/>
      <c r="B37" s="90"/>
      <c r="C37" s="90"/>
      <c r="D37" s="90"/>
      <c r="E37" s="90"/>
      <c r="F37" s="90" t="s">
        <v>87</v>
      </c>
      <c r="G37" s="90"/>
      <c r="H37" s="91"/>
      <c r="I37" s="90"/>
      <c r="J37" s="91"/>
      <c r="K37" s="90"/>
      <c r="L37" s="91"/>
      <c r="M37" s="90"/>
      <c r="N37" s="91"/>
      <c r="O37" s="90"/>
      <c r="P37" s="91"/>
      <c r="Q37" s="90"/>
      <c r="R37" s="91"/>
      <c r="S37" s="90"/>
      <c r="T37" s="91"/>
      <c r="U37" s="90"/>
      <c r="V37" s="91"/>
      <c r="W37" s="90"/>
      <c r="X37" s="91"/>
      <c r="Y37" s="90"/>
      <c r="Z37" s="91"/>
      <c r="AA37" s="90"/>
      <c r="AB37" s="91"/>
      <c r="AC37" s="90"/>
      <c r="AD37" s="91"/>
      <c r="AE37" s="90"/>
      <c r="AF37" s="91"/>
      <c r="AG37" s="90"/>
      <c r="AH37" s="91"/>
      <c r="AI37" s="90"/>
      <c r="AJ37" s="91"/>
      <c r="AK37" s="90"/>
      <c r="AL37" s="91"/>
      <c r="AM37" s="90"/>
      <c r="AN37" s="91"/>
      <c r="AO37" s="90"/>
      <c r="AP37" s="91"/>
      <c r="AR37" s="91">
        <f t="shared" si="0"/>
        <v>0</v>
      </c>
      <c r="AT37" s="91"/>
      <c r="AV37" s="92"/>
      <c r="AW37" s="93"/>
    </row>
    <row r="38" spans="1:49" hidden="1" outlineLevel="1" x14ac:dyDescent="0.2">
      <c r="A38" s="90"/>
      <c r="B38" s="90"/>
      <c r="C38" s="90"/>
      <c r="D38" s="90"/>
      <c r="E38" s="90"/>
      <c r="F38" s="90"/>
      <c r="G38" s="90" t="s">
        <v>88</v>
      </c>
      <c r="H38" s="91">
        <v>0</v>
      </c>
      <c r="I38" s="90"/>
      <c r="J38" s="91">
        <v>12370</v>
      </c>
      <c r="K38" s="90"/>
      <c r="L38" s="91">
        <v>0</v>
      </c>
      <c r="M38" s="90"/>
      <c r="N38" s="91">
        <v>0</v>
      </c>
      <c r="O38" s="90"/>
      <c r="P38" s="91">
        <v>0</v>
      </c>
      <c r="Q38" s="90"/>
      <c r="R38" s="91">
        <v>0</v>
      </c>
      <c r="S38" s="90"/>
      <c r="T38" s="91">
        <v>0</v>
      </c>
      <c r="U38" s="90"/>
      <c r="V38" s="91">
        <v>0</v>
      </c>
      <c r="W38" s="90"/>
      <c r="X38" s="91">
        <v>0</v>
      </c>
      <c r="Y38" s="90"/>
      <c r="Z38" s="91">
        <v>0</v>
      </c>
      <c r="AA38" s="90"/>
      <c r="AB38" s="91">
        <f>ROUND(SUM(J38:Z38),5)</f>
        <v>12370</v>
      </c>
      <c r="AC38" s="90"/>
      <c r="AD38" s="91">
        <v>0</v>
      </c>
      <c r="AE38" s="90"/>
      <c r="AF38" s="91">
        <v>0</v>
      </c>
      <c r="AG38" s="90"/>
      <c r="AH38" s="91">
        <v>0</v>
      </c>
      <c r="AI38" s="90"/>
      <c r="AJ38" s="91">
        <f>AH38</f>
        <v>0</v>
      </c>
      <c r="AK38" s="90"/>
      <c r="AL38" s="91">
        <v>0</v>
      </c>
      <c r="AM38" s="90"/>
      <c r="AN38" s="91">
        <v>0</v>
      </c>
      <c r="AO38" s="90"/>
      <c r="AP38" s="91">
        <f>ROUND(H38+SUM(AB38:AF38)+SUM(AJ38:AN38),5)</f>
        <v>12370</v>
      </c>
      <c r="AR38" s="91">
        <f t="shared" si="0"/>
        <v>12370</v>
      </c>
      <c r="AT38" s="91">
        <f t="shared" si="1"/>
        <v>0</v>
      </c>
      <c r="AV38" s="92"/>
      <c r="AW38" s="93"/>
    </row>
    <row r="39" spans="1:49" hidden="1" outlineLevel="1" x14ac:dyDescent="0.2">
      <c r="A39" s="90"/>
      <c r="B39" s="90"/>
      <c r="C39" s="90"/>
      <c r="D39" s="90"/>
      <c r="E39" s="90"/>
      <c r="F39" s="90"/>
      <c r="G39" s="90" t="s">
        <v>89</v>
      </c>
      <c r="H39" s="91">
        <v>0</v>
      </c>
      <c r="I39" s="90"/>
      <c r="J39" s="91">
        <v>24815.16</v>
      </c>
      <c r="K39" s="90"/>
      <c r="L39" s="91">
        <v>0</v>
      </c>
      <c r="M39" s="90"/>
      <c r="N39" s="91">
        <v>0</v>
      </c>
      <c r="O39" s="90"/>
      <c r="P39" s="91">
        <v>0</v>
      </c>
      <c r="Q39" s="90"/>
      <c r="R39" s="91">
        <v>0</v>
      </c>
      <c r="S39" s="90"/>
      <c r="T39" s="91">
        <v>0</v>
      </c>
      <c r="U39" s="90"/>
      <c r="V39" s="91">
        <v>0</v>
      </c>
      <c r="W39" s="90"/>
      <c r="X39" s="91">
        <v>0</v>
      </c>
      <c r="Y39" s="90"/>
      <c r="Z39" s="91">
        <v>0</v>
      </c>
      <c r="AA39" s="90"/>
      <c r="AB39" s="91">
        <f>ROUND(SUM(J39:Z39),5)</f>
        <v>24815.16</v>
      </c>
      <c r="AC39" s="90"/>
      <c r="AD39" s="91">
        <v>0</v>
      </c>
      <c r="AE39" s="90"/>
      <c r="AF39" s="91">
        <v>0</v>
      </c>
      <c r="AG39" s="90"/>
      <c r="AH39" s="91">
        <v>0</v>
      </c>
      <c r="AI39" s="90"/>
      <c r="AJ39" s="91">
        <f>AH39</f>
        <v>0</v>
      </c>
      <c r="AK39" s="90"/>
      <c r="AL39" s="91">
        <v>0</v>
      </c>
      <c r="AM39" s="90"/>
      <c r="AN39" s="91">
        <v>0</v>
      </c>
      <c r="AO39" s="90"/>
      <c r="AP39" s="91">
        <f>ROUND(H39+SUM(AB39:AF39)+SUM(AJ39:AN39),5)</f>
        <v>24815.16</v>
      </c>
      <c r="AR39" s="91">
        <f t="shared" si="0"/>
        <v>24815.16</v>
      </c>
      <c r="AT39" s="91">
        <f t="shared" si="1"/>
        <v>0</v>
      </c>
      <c r="AV39" s="92"/>
      <c r="AW39" s="93"/>
    </row>
    <row r="40" spans="1:49" ht="16" hidden="1" outlineLevel="1" thickBot="1" x14ac:dyDescent="0.25">
      <c r="A40" s="90"/>
      <c r="B40" s="90"/>
      <c r="C40" s="90"/>
      <c r="D40" s="90"/>
      <c r="E40" s="90"/>
      <c r="F40" s="90"/>
      <c r="G40" s="90" t="s">
        <v>90</v>
      </c>
      <c r="H40" s="95">
        <v>0</v>
      </c>
      <c r="I40" s="90"/>
      <c r="J40" s="95">
        <v>1811.94</v>
      </c>
      <c r="K40" s="90"/>
      <c r="L40" s="95">
        <v>0</v>
      </c>
      <c r="M40" s="90"/>
      <c r="N40" s="95">
        <v>0</v>
      </c>
      <c r="O40" s="90"/>
      <c r="P40" s="95">
        <v>0</v>
      </c>
      <c r="Q40" s="90"/>
      <c r="R40" s="95">
        <v>0</v>
      </c>
      <c r="S40" s="90"/>
      <c r="T40" s="95">
        <v>0</v>
      </c>
      <c r="U40" s="90"/>
      <c r="V40" s="95">
        <v>0</v>
      </c>
      <c r="W40" s="90"/>
      <c r="X40" s="95">
        <v>0</v>
      </c>
      <c r="Y40" s="90"/>
      <c r="Z40" s="95">
        <v>0</v>
      </c>
      <c r="AA40" s="90"/>
      <c r="AB40" s="95">
        <f>ROUND(SUM(J40:Z40),5)</f>
        <v>1811.94</v>
      </c>
      <c r="AC40" s="90"/>
      <c r="AD40" s="95">
        <v>0</v>
      </c>
      <c r="AE40" s="90"/>
      <c r="AF40" s="95">
        <v>0</v>
      </c>
      <c r="AG40" s="90"/>
      <c r="AH40" s="95">
        <v>0</v>
      </c>
      <c r="AI40" s="90"/>
      <c r="AJ40" s="95">
        <f>AH40</f>
        <v>0</v>
      </c>
      <c r="AK40" s="90"/>
      <c r="AL40" s="95">
        <v>0</v>
      </c>
      <c r="AM40" s="90"/>
      <c r="AN40" s="95">
        <v>0</v>
      </c>
      <c r="AO40" s="90"/>
      <c r="AP40" s="95">
        <f>ROUND(H40+SUM(AB40:AF40)+SUM(AJ40:AN40),5)</f>
        <v>1811.94</v>
      </c>
      <c r="AR40" s="95">
        <f t="shared" si="0"/>
        <v>1811.94</v>
      </c>
      <c r="AT40" s="95">
        <f t="shared" si="1"/>
        <v>0</v>
      </c>
      <c r="AV40" s="92"/>
      <c r="AW40" s="93"/>
    </row>
    <row r="41" spans="1:49" ht="16" hidden="1" outlineLevel="1" thickBot="1" x14ac:dyDescent="0.25">
      <c r="A41" s="90"/>
      <c r="B41" s="90"/>
      <c r="C41" s="90"/>
      <c r="D41" s="90"/>
      <c r="E41" s="90"/>
      <c r="F41" s="90" t="s">
        <v>91</v>
      </c>
      <c r="G41" s="90"/>
      <c r="H41" s="96">
        <f>ROUND(SUM(H37:H40),5)</f>
        <v>0</v>
      </c>
      <c r="I41" s="90"/>
      <c r="J41" s="96">
        <f>ROUND(SUM(J37:J40),5)</f>
        <v>38997.1</v>
      </c>
      <c r="K41" s="90"/>
      <c r="L41" s="96">
        <f>ROUND(SUM(L37:L40),5)</f>
        <v>0</v>
      </c>
      <c r="M41" s="90"/>
      <c r="N41" s="96">
        <f>ROUND(SUM(N37:N40),5)</f>
        <v>0</v>
      </c>
      <c r="O41" s="90"/>
      <c r="P41" s="96">
        <f>ROUND(SUM(P37:P40),5)</f>
        <v>0</v>
      </c>
      <c r="Q41" s="90"/>
      <c r="R41" s="96">
        <f>ROUND(SUM(R37:R40),5)</f>
        <v>0</v>
      </c>
      <c r="S41" s="90"/>
      <c r="T41" s="96">
        <f>ROUND(SUM(T37:T40),5)</f>
        <v>0</v>
      </c>
      <c r="U41" s="90"/>
      <c r="V41" s="96">
        <f>ROUND(SUM(V37:V40),5)</f>
        <v>0</v>
      </c>
      <c r="W41" s="90"/>
      <c r="X41" s="96">
        <f>ROUND(SUM(X37:X40),5)</f>
        <v>0</v>
      </c>
      <c r="Y41" s="90"/>
      <c r="Z41" s="96">
        <f>ROUND(SUM(Z37:Z40),5)</f>
        <v>0</v>
      </c>
      <c r="AA41" s="90"/>
      <c r="AB41" s="96">
        <f>ROUND(SUM(J41:Z41),5)</f>
        <v>38997.1</v>
      </c>
      <c r="AC41" s="90"/>
      <c r="AD41" s="96">
        <f>ROUND(SUM(AD37:AD40),5)</f>
        <v>0</v>
      </c>
      <c r="AE41" s="90"/>
      <c r="AF41" s="96">
        <f>ROUND(SUM(AF37:AF40),5)</f>
        <v>0</v>
      </c>
      <c r="AG41" s="90"/>
      <c r="AH41" s="96">
        <f>ROUND(SUM(AH37:AH40),5)</f>
        <v>0</v>
      </c>
      <c r="AI41" s="90"/>
      <c r="AJ41" s="96">
        <f>AH41</f>
        <v>0</v>
      </c>
      <c r="AK41" s="90"/>
      <c r="AL41" s="96">
        <f>ROUND(SUM(AL37:AL40),5)</f>
        <v>0</v>
      </c>
      <c r="AM41" s="90"/>
      <c r="AN41" s="96">
        <f>ROUND(SUM(AN37:AN40),5)</f>
        <v>0</v>
      </c>
      <c r="AO41" s="90"/>
      <c r="AP41" s="96">
        <f>ROUND(H41+SUM(AB41:AF41)+SUM(AJ41:AN41),5)</f>
        <v>38997.1</v>
      </c>
      <c r="AR41" s="96">
        <f t="shared" si="0"/>
        <v>38997.1</v>
      </c>
      <c r="AT41" s="96">
        <f t="shared" si="1"/>
        <v>0</v>
      </c>
      <c r="AV41" s="92"/>
      <c r="AW41" s="93"/>
    </row>
    <row r="42" spans="1:49" collapsed="1" x14ac:dyDescent="0.2">
      <c r="A42" s="90"/>
      <c r="B42" s="90"/>
      <c r="C42" s="90"/>
      <c r="D42" s="90"/>
      <c r="E42" s="90" t="s">
        <v>92</v>
      </c>
      <c r="F42" s="90"/>
      <c r="G42" s="90"/>
      <c r="H42" s="91">
        <f>ROUND(H31+H36+H41,5)</f>
        <v>0</v>
      </c>
      <c r="I42" s="90"/>
      <c r="J42" s="91">
        <f>ROUND(J31+J36+J41,5)</f>
        <v>38997.1</v>
      </c>
      <c r="K42" s="90"/>
      <c r="L42" s="91">
        <f>ROUND(L31+L36+L41,5)</f>
        <v>156597.22</v>
      </c>
      <c r="M42" s="90"/>
      <c r="N42" s="91">
        <f>ROUND(N31+N36+N41,5)</f>
        <v>0</v>
      </c>
      <c r="O42" s="90"/>
      <c r="P42" s="91">
        <f>ROUND(P31+P36+P41,5)</f>
        <v>0</v>
      </c>
      <c r="Q42" s="90"/>
      <c r="R42" s="91">
        <f>ROUND(R31+R36+R41,5)</f>
        <v>0</v>
      </c>
      <c r="S42" s="90"/>
      <c r="T42" s="91">
        <f>ROUND(T31+T36+T41,5)</f>
        <v>0</v>
      </c>
      <c r="U42" s="90"/>
      <c r="V42" s="91">
        <f>ROUND(V31+V36+V41,5)</f>
        <v>0</v>
      </c>
      <c r="W42" s="90"/>
      <c r="X42" s="91">
        <f>ROUND(X31+X36+X41,5)</f>
        <v>0</v>
      </c>
      <c r="Y42" s="90"/>
      <c r="Z42" s="91">
        <f>ROUND(Z31+Z36+Z41,5)</f>
        <v>0</v>
      </c>
      <c r="AA42" s="90"/>
      <c r="AB42" s="91">
        <f>ROUND(SUM(J42:Z42),5)</f>
        <v>195594.32</v>
      </c>
      <c r="AC42" s="90"/>
      <c r="AD42" s="91">
        <f>ROUND(AD31+AD36+AD41,5)</f>
        <v>0</v>
      </c>
      <c r="AE42" s="90"/>
      <c r="AF42" s="91">
        <f>ROUND(AF31+AF36+AF41,5)</f>
        <v>0</v>
      </c>
      <c r="AG42" s="90"/>
      <c r="AH42" s="91">
        <f>ROUND(AH31+AH36+AH41,5)</f>
        <v>0</v>
      </c>
      <c r="AI42" s="90"/>
      <c r="AJ42" s="91">
        <f>AH42</f>
        <v>0</v>
      </c>
      <c r="AK42" s="90"/>
      <c r="AL42" s="91">
        <f>ROUND(AL31+AL36+AL41,5)</f>
        <v>0</v>
      </c>
      <c r="AM42" s="90"/>
      <c r="AN42" s="91">
        <f>ROUND(AN31+AN36+AN41,5)</f>
        <v>0</v>
      </c>
      <c r="AO42" s="90"/>
      <c r="AP42" s="91">
        <f>ROUND(H42+SUM(AB42:AF42)+SUM(AJ42:AN42),5)</f>
        <v>195594.32</v>
      </c>
      <c r="AR42" s="91">
        <f t="shared" si="0"/>
        <v>195594.32</v>
      </c>
      <c r="AT42" s="91">
        <f t="shared" si="1"/>
        <v>0</v>
      </c>
      <c r="AV42" s="92"/>
      <c r="AW42" s="93"/>
    </row>
    <row r="43" spans="1:49" hidden="1" outlineLevel="1" x14ac:dyDescent="0.2">
      <c r="A43" s="90"/>
      <c r="B43" s="90"/>
      <c r="C43" s="90"/>
      <c r="D43" s="90"/>
      <c r="E43" s="90" t="s">
        <v>93</v>
      </c>
      <c r="F43" s="90"/>
      <c r="G43" s="90"/>
      <c r="H43" s="91"/>
      <c r="I43" s="90"/>
      <c r="J43" s="91"/>
      <c r="K43" s="90"/>
      <c r="L43" s="91"/>
      <c r="M43" s="90"/>
      <c r="N43" s="91"/>
      <c r="O43" s="90"/>
      <c r="P43" s="91"/>
      <c r="Q43" s="90"/>
      <c r="R43" s="91"/>
      <c r="S43" s="90"/>
      <c r="T43" s="91"/>
      <c r="U43" s="90"/>
      <c r="V43" s="91"/>
      <c r="W43" s="90"/>
      <c r="X43" s="91"/>
      <c r="Y43" s="90"/>
      <c r="Z43" s="91"/>
      <c r="AA43" s="90"/>
      <c r="AB43" s="91"/>
      <c r="AC43" s="90"/>
      <c r="AD43" s="91"/>
      <c r="AE43" s="90"/>
      <c r="AF43" s="91"/>
      <c r="AG43" s="90"/>
      <c r="AH43" s="91"/>
      <c r="AI43" s="90"/>
      <c r="AJ43" s="91"/>
      <c r="AK43" s="90"/>
      <c r="AL43" s="91"/>
      <c r="AM43" s="90"/>
      <c r="AN43" s="91"/>
      <c r="AO43" s="90"/>
      <c r="AP43" s="91"/>
      <c r="AR43" s="91"/>
      <c r="AT43" s="91"/>
      <c r="AV43" s="92"/>
      <c r="AW43" s="93"/>
    </row>
    <row r="44" spans="1:49" hidden="1" outlineLevel="1" x14ac:dyDescent="0.2">
      <c r="A44" s="90"/>
      <c r="B44" s="90"/>
      <c r="C44" s="90"/>
      <c r="D44" s="90"/>
      <c r="E44" s="90"/>
      <c r="F44" s="90" t="s">
        <v>94</v>
      </c>
      <c r="G44" s="90"/>
      <c r="H44" s="91"/>
      <c r="I44" s="90"/>
      <c r="J44" s="91"/>
      <c r="K44" s="90"/>
      <c r="L44" s="91"/>
      <c r="M44" s="90"/>
      <c r="N44" s="91"/>
      <c r="O44" s="90"/>
      <c r="P44" s="91"/>
      <c r="Q44" s="90"/>
      <c r="R44" s="91"/>
      <c r="S44" s="90"/>
      <c r="T44" s="91"/>
      <c r="U44" s="90"/>
      <c r="V44" s="91"/>
      <c r="W44" s="90"/>
      <c r="X44" s="91"/>
      <c r="Y44" s="90"/>
      <c r="Z44" s="91"/>
      <c r="AA44" s="90"/>
      <c r="AB44" s="91"/>
      <c r="AC44" s="90"/>
      <c r="AD44" s="91"/>
      <c r="AE44" s="90"/>
      <c r="AF44" s="91"/>
      <c r="AG44" s="90"/>
      <c r="AH44" s="91"/>
      <c r="AI44" s="90"/>
      <c r="AJ44" s="91"/>
      <c r="AK44" s="90"/>
      <c r="AL44" s="91"/>
      <c r="AM44" s="90"/>
      <c r="AN44" s="91"/>
      <c r="AO44" s="90"/>
      <c r="AP44" s="91"/>
      <c r="AR44" s="91"/>
      <c r="AT44" s="91"/>
      <c r="AV44" s="92"/>
      <c r="AW44" s="93"/>
    </row>
    <row r="45" spans="1:49" hidden="1" outlineLevel="1" x14ac:dyDescent="0.2">
      <c r="A45" s="90"/>
      <c r="B45" s="90"/>
      <c r="C45" s="90"/>
      <c r="D45" s="90"/>
      <c r="E45" s="90"/>
      <c r="F45" s="90"/>
      <c r="G45" s="90" t="s">
        <v>95</v>
      </c>
      <c r="H45" s="91">
        <v>0</v>
      </c>
      <c r="I45" s="90"/>
      <c r="J45" s="91">
        <v>0</v>
      </c>
      <c r="K45" s="90"/>
      <c r="L45" s="91">
        <v>0</v>
      </c>
      <c r="M45" s="90"/>
      <c r="N45" s="91">
        <v>0</v>
      </c>
      <c r="O45" s="90"/>
      <c r="P45" s="91">
        <v>0</v>
      </c>
      <c r="Q45" s="90"/>
      <c r="R45" s="91">
        <v>0</v>
      </c>
      <c r="S45" s="90"/>
      <c r="T45" s="91">
        <v>0</v>
      </c>
      <c r="U45" s="90"/>
      <c r="V45" s="91">
        <v>0</v>
      </c>
      <c r="W45" s="90"/>
      <c r="X45" s="91">
        <v>550</v>
      </c>
      <c r="Y45" s="90"/>
      <c r="Z45" s="91">
        <v>0</v>
      </c>
      <c r="AA45" s="90"/>
      <c r="AB45" s="91">
        <f t="shared" ref="AB45:AB50" si="8">ROUND(SUM(J45:Z45),5)</f>
        <v>550</v>
      </c>
      <c r="AC45" s="90"/>
      <c r="AD45" s="91">
        <v>0</v>
      </c>
      <c r="AE45" s="90"/>
      <c r="AF45" s="91">
        <v>0</v>
      </c>
      <c r="AG45" s="90"/>
      <c r="AH45" s="91">
        <v>0</v>
      </c>
      <c r="AI45" s="90"/>
      <c r="AJ45" s="91">
        <f t="shared" ref="AJ45:AJ50" si="9">AH45</f>
        <v>0</v>
      </c>
      <c r="AK45" s="90"/>
      <c r="AL45" s="91">
        <v>0</v>
      </c>
      <c r="AM45" s="90"/>
      <c r="AN45" s="91">
        <v>0</v>
      </c>
      <c r="AO45" s="90"/>
      <c r="AP45" s="91">
        <f t="shared" ref="AP45:AP50" si="10">ROUND(H45+SUM(AB45:AF45)+SUM(AJ45:AN45),5)</f>
        <v>550</v>
      </c>
      <c r="AR45" s="91">
        <f t="shared" si="0"/>
        <v>550</v>
      </c>
      <c r="AT45" s="91">
        <f t="shared" si="1"/>
        <v>0</v>
      </c>
      <c r="AV45" s="92"/>
      <c r="AW45" s="93"/>
    </row>
    <row r="46" spans="1:49" hidden="1" outlineLevel="1" x14ac:dyDescent="0.2">
      <c r="A46" s="90"/>
      <c r="B46" s="90"/>
      <c r="C46" s="90"/>
      <c r="D46" s="90"/>
      <c r="E46" s="90"/>
      <c r="F46" s="90"/>
      <c r="G46" s="90" t="s">
        <v>96</v>
      </c>
      <c r="H46" s="91">
        <v>0</v>
      </c>
      <c r="I46" s="90"/>
      <c r="J46" s="91">
        <v>0</v>
      </c>
      <c r="K46" s="90"/>
      <c r="L46" s="91">
        <v>0</v>
      </c>
      <c r="M46" s="90"/>
      <c r="N46" s="91">
        <v>0</v>
      </c>
      <c r="O46" s="90"/>
      <c r="P46" s="91">
        <v>0</v>
      </c>
      <c r="Q46" s="90"/>
      <c r="R46" s="91">
        <v>0</v>
      </c>
      <c r="S46" s="90"/>
      <c r="T46" s="91">
        <v>0</v>
      </c>
      <c r="U46" s="90"/>
      <c r="V46" s="91">
        <v>0</v>
      </c>
      <c r="W46" s="90"/>
      <c r="X46" s="91">
        <v>9415</v>
      </c>
      <c r="Y46" s="90"/>
      <c r="Z46" s="91">
        <v>0</v>
      </c>
      <c r="AA46" s="90"/>
      <c r="AB46" s="91">
        <f t="shared" si="8"/>
        <v>9415</v>
      </c>
      <c r="AC46" s="90"/>
      <c r="AD46" s="91">
        <v>0</v>
      </c>
      <c r="AE46" s="90"/>
      <c r="AF46" s="91">
        <v>0</v>
      </c>
      <c r="AG46" s="90"/>
      <c r="AH46" s="91">
        <v>0</v>
      </c>
      <c r="AI46" s="90"/>
      <c r="AJ46" s="91">
        <f t="shared" si="9"/>
        <v>0</v>
      </c>
      <c r="AK46" s="90"/>
      <c r="AL46" s="91">
        <v>0</v>
      </c>
      <c r="AM46" s="90"/>
      <c r="AN46" s="91">
        <v>0</v>
      </c>
      <c r="AO46" s="90"/>
      <c r="AP46" s="91">
        <f t="shared" si="10"/>
        <v>9415</v>
      </c>
      <c r="AR46" s="91">
        <f t="shared" si="0"/>
        <v>9415</v>
      </c>
      <c r="AT46" s="91">
        <f t="shared" si="1"/>
        <v>0</v>
      </c>
      <c r="AV46" s="92"/>
      <c r="AW46" s="93"/>
    </row>
    <row r="47" spans="1:49" hidden="1" outlineLevel="1" x14ac:dyDescent="0.2">
      <c r="A47" s="90"/>
      <c r="B47" s="90"/>
      <c r="C47" s="90"/>
      <c r="D47" s="90"/>
      <c r="E47" s="90"/>
      <c r="F47" s="90"/>
      <c r="G47" s="90" t="s">
        <v>97</v>
      </c>
      <c r="H47" s="91">
        <v>0</v>
      </c>
      <c r="I47" s="90"/>
      <c r="J47" s="91">
        <v>0</v>
      </c>
      <c r="K47" s="90"/>
      <c r="L47" s="91">
        <v>0</v>
      </c>
      <c r="M47" s="90"/>
      <c r="N47" s="91">
        <v>0</v>
      </c>
      <c r="O47" s="90"/>
      <c r="P47" s="91">
        <v>0</v>
      </c>
      <c r="Q47" s="90"/>
      <c r="R47" s="91">
        <v>0</v>
      </c>
      <c r="S47" s="90"/>
      <c r="T47" s="91">
        <v>0</v>
      </c>
      <c r="U47" s="90"/>
      <c r="V47" s="91">
        <v>0</v>
      </c>
      <c r="W47" s="90"/>
      <c r="X47" s="91">
        <v>8063.96</v>
      </c>
      <c r="Y47" s="90"/>
      <c r="Z47" s="91">
        <v>0</v>
      </c>
      <c r="AA47" s="90"/>
      <c r="AB47" s="91">
        <f t="shared" si="8"/>
        <v>8063.96</v>
      </c>
      <c r="AC47" s="90"/>
      <c r="AD47" s="91">
        <v>0</v>
      </c>
      <c r="AE47" s="90"/>
      <c r="AF47" s="91">
        <v>0</v>
      </c>
      <c r="AG47" s="90"/>
      <c r="AH47" s="91">
        <v>0</v>
      </c>
      <c r="AI47" s="90"/>
      <c r="AJ47" s="91">
        <f t="shared" si="9"/>
        <v>0</v>
      </c>
      <c r="AK47" s="90"/>
      <c r="AL47" s="91">
        <v>0</v>
      </c>
      <c r="AM47" s="90"/>
      <c r="AN47" s="91">
        <v>0</v>
      </c>
      <c r="AO47" s="90"/>
      <c r="AP47" s="91">
        <f t="shared" si="10"/>
        <v>8063.96</v>
      </c>
      <c r="AR47" s="91">
        <f t="shared" si="0"/>
        <v>8063.96</v>
      </c>
      <c r="AT47" s="91">
        <f t="shared" si="1"/>
        <v>0</v>
      </c>
      <c r="AV47" s="92"/>
      <c r="AW47" s="93"/>
    </row>
    <row r="48" spans="1:49" hidden="1" outlineLevel="1" x14ac:dyDescent="0.2">
      <c r="A48" s="90"/>
      <c r="B48" s="90"/>
      <c r="C48" s="90"/>
      <c r="D48" s="90"/>
      <c r="E48" s="90"/>
      <c r="F48" s="90"/>
      <c r="G48" s="90" t="s">
        <v>98</v>
      </c>
      <c r="H48" s="91">
        <v>0</v>
      </c>
      <c r="I48" s="90"/>
      <c r="J48" s="91">
        <v>0</v>
      </c>
      <c r="K48" s="90"/>
      <c r="L48" s="91">
        <v>0</v>
      </c>
      <c r="M48" s="90"/>
      <c r="N48" s="91">
        <v>0</v>
      </c>
      <c r="O48" s="90"/>
      <c r="P48" s="91">
        <v>0</v>
      </c>
      <c r="Q48" s="90"/>
      <c r="R48" s="91">
        <v>0</v>
      </c>
      <c r="S48" s="90"/>
      <c r="T48" s="91">
        <v>0</v>
      </c>
      <c r="U48" s="90"/>
      <c r="V48" s="91">
        <v>0</v>
      </c>
      <c r="W48" s="90"/>
      <c r="X48" s="91">
        <v>81499.58</v>
      </c>
      <c r="Y48" s="90"/>
      <c r="Z48" s="91">
        <v>0</v>
      </c>
      <c r="AA48" s="90"/>
      <c r="AB48" s="91">
        <f t="shared" si="8"/>
        <v>81499.58</v>
      </c>
      <c r="AC48" s="90"/>
      <c r="AD48" s="91">
        <v>0</v>
      </c>
      <c r="AE48" s="90"/>
      <c r="AF48" s="91">
        <v>0</v>
      </c>
      <c r="AG48" s="90"/>
      <c r="AH48" s="91">
        <v>0</v>
      </c>
      <c r="AI48" s="90"/>
      <c r="AJ48" s="91">
        <f t="shared" si="9"/>
        <v>0</v>
      </c>
      <c r="AK48" s="90"/>
      <c r="AL48" s="91">
        <v>0</v>
      </c>
      <c r="AM48" s="90"/>
      <c r="AN48" s="91">
        <v>0</v>
      </c>
      <c r="AO48" s="90"/>
      <c r="AP48" s="91">
        <f t="shared" si="10"/>
        <v>81499.58</v>
      </c>
      <c r="AR48" s="91">
        <f t="shared" si="0"/>
        <v>81499.58</v>
      </c>
      <c r="AT48" s="91">
        <f t="shared" si="1"/>
        <v>0</v>
      </c>
      <c r="AV48" s="92"/>
      <c r="AW48" s="93"/>
    </row>
    <row r="49" spans="1:49" ht="16" hidden="1" outlineLevel="1" thickBot="1" x14ac:dyDescent="0.25">
      <c r="A49" s="90"/>
      <c r="B49" s="90"/>
      <c r="C49" s="90"/>
      <c r="D49" s="90"/>
      <c r="E49" s="90"/>
      <c r="F49" s="90"/>
      <c r="G49" s="90" t="s">
        <v>99</v>
      </c>
      <c r="H49" s="94">
        <v>0</v>
      </c>
      <c r="I49" s="90"/>
      <c r="J49" s="94">
        <v>0</v>
      </c>
      <c r="K49" s="90"/>
      <c r="L49" s="94">
        <v>0</v>
      </c>
      <c r="M49" s="90"/>
      <c r="N49" s="94">
        <v>0</v>
      </c>
      <c r="O49" s="90"/>
      <c r="P49" s="94">
        <v>0</v>
      </c>
      <c r="Q49" s="90"/>
      <c r="R49" s="94">
        <v>0</v>
      </c>
      <c r="S49" s="90"/>
      <c r="T49" s="94">
        <v>0</v>
      </c>
      <c r="U49" s="90"/>
      <c r="V49" s="94">
        <v>0</v>
      </c>
      <c r="W49" s="90"/>
      <c r="X49" s="94">
        <v>-13799.64</v>
      </c>
      <c r="Y49" s="90"/>
      <c r="Z49" s="94">
        <v>0</v>
      </c>
      <c r="AA49" s="90"/>
      <c r="AB49" s="94">
        <f t="shared" si="8"/>
        <v>-13799.64</v>
      </c>
      <c r="AC49" s="90"/>
      <c r="AD49" s="94">
        <v>0</v>
      </c>
      <c r="AE49" s="90"/>
      <c r="AF49" s="94">
        <v>0</v>
      </c>
      <c r="AG49" s="90"/>
      <c r="AH49" s="94">
        <v>0</v>
      </c>
      <c r="AI49" s="90"/>
      <c r="AJ49" s="94">
        <f t="shared" si="9"/>
        <v>0</v>
      </c>
      <c r="AK49" s="90"/>
      <c r="AL49" s="94">
        <v>0</v>
      </c>
      <c r="AM49" s="90"/>
      <c r="AN49" s="94">
        <v>0</v>
      </c>
      <c r="AO49" s="90"/>
      <c r="AP49" s="95">
        <f t="shared" si="10"/>
        <v>-13799.64</v>
      </c>
      <c r="AR49" s="95">
        <f t="shared" si="0"/>
        <v>-13799.64</v>
      </c>
      <c r="AT49" s="95">
        <f t="shared" si="1"/>
        <v>0</v>
      </c>
      <c r="AV49" s="92"/>
      <c r="AW49" s="93"/>
    </row>
    <row r="50" spans="1:49" ht="16" collapsed="1" thickBot="1" x14ac:dyDescent="0.25">
      <c r="A50" s="90"/>
      <c r="B50" s="90"/>
      <c r="C50" s="90"/>
      <c r="D50" s="90"/>
      <c r="E50" s="90" t="s">
        <v>100</v>
      </c>
      <c r="G50" s="90"/>
      <c r="H50" s="91">
        <f>ROUND(SUM(H44:H49),5)</f>
        <v>0</v>
      </c>
      <c r="I50" s="90"/>
      <c r="J50" s="91">
        <f>ROUND(SUM(J44:J49),5)</f>
        <v>0</v>
      </c>
      <c r="K50" s="90"/>
      <c r="L50" s="91">
        <f>ROUND(SUM(L44:L49),5)</f>
        <v>0</v>
      </c>
      <c r="M50" s="90"/>
      <c r="N50" s="91">
        <f>ROUND(SUM(N44:N49),5)</f>
        <v>0</v>
      </c>
      <c r="O50" s="90"/>
      <c r="P50" s="91">
        <f>ROUND(SUM(P44:P49),5)</f>
        <v>0</v>
      </c>
      <c r="Q50" s="90"/>
      <c r="R50" s="91">
        <f>ROUND(SUM(R44:R49),5)</f>
        <v>0</v>
      </c>
      <c r="S50" s="90"/>
      <c r="T50" s="91">
        <f>ROUND(SUM(T44:T49),5)</f>
        <v>0</v>
      </c>
      <c r="U50" s="90"/>
      <c r="V50" s="91">
        <f>ROUND(SUM(V44:V49),5)</f>
        <v>0</v>
      </c>
      <c r="W50" s="90"/>
      <c r="X50" s="91">
        <f>ROUND(SUM(X44:X49),5)</f>
        <v>85728.9</v>
      </c>
      <c r="Y50" s="90"/>
      <c r="Z50" s="91">
        <f>ROUND(SUM(Z44:Z49),5)</f>
        <v>0</v>
      </c>
      <c r="AA50" s="90"/>
      <c r="AB50" s="91">
        <f t="shared" si="8"/>
        <v>85728.9</v>
      </c>
      <c r="AC50" s="90"/>
      <c r="AD50" s="91">
        <f>ROUND(SUM(AD44:AD49),5)</f>
        <v>0</v>
      </c>
      <c r="AE50" s="90"/>
      <c r="AF50" s="91">
        <f>ROUND(SUM(AF44:AF49),5)</f>
        <v>0</v>
      </c>
      <c r="AG50" s="90"/>
      <c r="AH50" s="91">
        <f>ROUND(SUM(AH44:AH49),5)</f>
        <v>0</v>
      </c>
      <c r="AI50" s="90"/>
      <c r="AJ50" s="91">
        <f t="shared" si="9"/>
        <v>0</v>
      </c>
      <c r="AK50" s="90"/>
      <c r="AL50" s="91">
        <f>ROUND(SUM(AL44:AL49),5)</f>
        <v>0</v>
      </c>
      <c r="AM50" s="90"/>
      <c r="AN50" s="91">
        <f>ROUND(SUM(AN44:AN49),5)</f>
        <v>0</v>
      </c>
      <c r="AO50" s="90"/>
      <c r="AP50" s="95">
        <f t="shared" si="10"/>
        <v>85728.9</v>
      </c>
      <c r="AQ50" s="101"/>
      <c r="AR50" s="95">
        <f t="shared" si="0"/>
        <v>85728.9</v>
      </c>
      <c r="AS50" s="101"/>
      <c r="AT50" s="95">
        <f t="shared" si="1"/>
        <v>0</v>
      </c>
      <c r="AV50" s="92"/>
      <c r="AW50" s="93"/>
    </row>
    <row r="51" spans="1:49" ht="16" hidden="1" outlineLevel="1" thickBot="1" x14ac:dyDescent="0.25">
      <c r="A51" s="90"/>
      <c r="B51" s="90"/>
      <c r="C51" s="90"/>
      <c r="D51" s="90"/>
      <c r="E51" s="90"/>
      <c r="F51" s="90" t="s">
        <v>101</v>
      </c>
      <c r="G51" s="90"/>
      <c r="H51" s="91"/>
      <c r="I51" s="90"/>
      <c r="J51" s="91"/>
      <c r="K51" s="90"/>
      <c r="L51" s="91"/>
      <c r="M51" s="90"/>
      <c r="N51" s="91"/>
      <c r="O51" s="90"/>
      <c r="P51" s="91"/>
      <c r="Q51" s="90"/>
      <c r="R51" s="91"/>
      <c r="S51" s="90"/>
      <c r="T51" s="91"/>
      <c r="U51" s="90"/>
      <c r="V51" s="91"/>
      <c r="W51" s="90"/>
      <c r="X51" s="91"/>
      <c r="Y51" s="90"/>
      <c r="Z51" s="91"/>
      <c r="AA51" s="90"/>
      <c r="AB51" s="91"/>
      <c r="AC51" s="90"/>
      <c r="AD51" s="91"/>
      <c r="AE51" s="90"/>
      <c r="AF51" s="91"/>
      <c r="AG51" s="90"/>
      <c r="AH51" s="91"/>
      <c r="AI51" s="90"/>
      <c r="AJ51" s="91"/>
      <c r="AK51" s="90"/>
      <c r="AL51" s="91"/>
      <c r="AM51" s="90"/>
      <c r="AN51" s="91"/>
      <c r="AO51" s="90"/>
      <c r="AP51" s="95"/>
      <c r="AQ51" s="101"/>
      <c r="AR51" s="95"/>
      <c r="AS51" s="101"/>
      <c r="AT51" s="95"/>
      <c r="AV51" s="92"/>
      <c r="AW51" s="93"/>
    </row>
    <row r="52" spans="1:49" ht="16" hidden="1" outlineLevel="1" thickBot="1" x14ac:dyDescent="0.25">
      <c r="A52" s="90"/>
      <c r="B52" s="90"/>
      <c r="C52" s="90"/>
      <c r="D52" s="90"/>
      <c r="E52" s="90"/>
      <c r="F52" s="90"/>
      <c r="G52" s="90" t="s">
        <v>102</v>
      </c>
      <c r="H52" s="91">
        <v>0</v>
      </c>
      <c r="I52" s="90"/>
      <c r="J52" s="91">
        <v>0</v>
      </c>
      <c r="K52" s="90"/>
      <c r="L52" s="91">
        <v>0</v>
      </c>
      <c r="M52" s="90"/>
      <c r="N52" s="91">
        <v>0</v>
      </c>
      <c r="O52" s="90"/>
      <c r="P52" s="91">
        <v>0</v>
      </c>
      <c r="Q52" s="90"/>
      <c r="R52" s="91">
        <v>166</v>
      </c>
      <c r="S52" s="90"/>
      <c r="T52" s="91">
        <v>0</v>
      </c>
      <c r="U52" s="90"/>
      <c r="V52" s="91">
        <v>0</v>
      </c>
      <c r="W52" s="90"/>
      <c r="X52" s="91">
        <v>0</v>
      </c>
      <c r="Y52" s="90"/>
      <c r="Z52" s="91">
        <v>23934.28</v>
      </c>
      <c r="AA52" s="90"/>
      <c r="AB52" s="91">
        <f>ROUND(SUM(J52:Z52),5)</f>
        <v>24100.28</v>
      </c>
      <c r="AC52" s="90"/>
      <c r="AD52" s="91">
        <v>0</v>
      </c>
      <c r="AE52" s="90"/>
      <c r="AF52" s="91">
        <v>0</v>
      </c>
      <c r="AG52" s="90"/>
      <c r="AH52" s="91">
        <v>0</v>
      </c>
      <c r="AI52" s="90"/>
      <c r="AJ52" s="91">
        <f>AH52</f>
        <v>0</v>
      </c>
      <c r="AK52" s="90"/>
      <c r="AL52" s="91">
        <v>0</v>
      </c>
      <c r="AM52" s="90"/>
      <c r="AN52" s="91">
        <v>0</v>
      </c>
      <c r="AO52" s="90"/>
      <c r="AP52" s="95">
        <f>ROUND(H52+SUM(AB52:AF52)+SUM(AJ52:AN52),5)</f>
        <v>24100.28</v>
      </c>
      <c r="AQ52" s="101"/>
      <c r="AR52" s="95">
        <f t="shared" si="0"/>
        <v>24100.28</v>
      </c>
      <c r="AS52" s="101"/>
      <c r="AT52" s="95">
        <f t="shared" si="1"/>
        <v>0</v>
      </c>
      <c r="AV52" s="92"/>
      <c r="AW52" s="93"/>
    </row>
    <row r="53" spans="1:49" ht="16" hidden="1" outlineLevel="1" thickBot="1" x14ac:dyDescent="0.25">
      <c r="A53" s="90"/>
      <c r="B53" s="90"/>
      <c r="C53" s="90"/>
      <c r="D53" s="90"/>
      <c r="E53" s="90"/>
      <c r="F53" s="90"/>
      <c r="G53" s="90" t="s">
        <v>103</v>
      </c>
      <c r="H53" s="95">
        <v>0</v>
      </c>
      <c r="I53" s="90"/>
      <c r="J53" s="95">
        <v>0</v>
      </c>
      <c r="K53" s="90"/>
      <c r="L53" s="95">
        <v>0</v>
      </c>
      <c r="M53" s="90"/>
      <c r="N53" s="95">
        <v>0</v>
      </c>
      <c r="O53" s="90"/>
      <c r="P53" s="95">
        <v>0</v>
      </c>
      <c r="Q53" s="90"/>
      <c r="R53" s="95">
        <v>0</v>
      </c>
      <c r="S53" s="90"/>
      <c r="T53" s="95">
        <v>0</v>
      </c>
      <c r="U53" s="90"/>
      <c r="V53" s="95">
        <v>0</v>
      </c>
      <c r="W53" s="90"/>
      <c r="X53" s="95">
        <v>0</v>
      </c>
      <c r="Y53" s="90"/>
      <c r="Z53" s="95">
        <v>-6147.98</v>
      </c>
      <c r="AA53" s="90"/>
      <c r="AB53" s="95">
        <f>ROUND(SUM(J53:Z53),5)</f>
        <v>-6147.98</v>
      </c>
      <c r="AC53" s="90"/>
      <c r="AD53" s="95">
        <v>0</v>
      </c>
      <c r="AE53" s="90"/>
      <c r="AF53" s="95">
        <v>0</v>
      </c>
      <c r="AG53" s="90"/>
      <c r="AH53" s="95">
        <v>0</v>
      </c>
      <c r="AI53" s="90"/>
      <c r="AJ53" s="95">
        <f>AH53</f>
        <v>0</v>
      </c>
      <c r="AK53" s="90"/>
      <c r="AL53" s="95">
        <v>0</v>
      </c>
      <c r="AM53" s="90"/>
      <c r="AN53" s="95">
        <v>0</v>
      </c>
      <c r="AO53" s="90"/>
      <c r="AP53" s="95">
        <f>ROUND(H53+SUM(AB53:AF53)+SUM(AJ53:AN53),5)</f>
        <v>-6147.98</v>
      </c>
      <c r="AQ53" s="101"/>
      <c r="AR53" s="95">
        <f t="shared" si="0"/>
        <v>-6147.98</v>
      </c>
      <c r="AS53" s="101"/>
      <c r="AT53" s="95">
        <f t="shared" si="1"/>
        <v>0</v>
      </c>
      <c r="AV53" s="92"/>
      <c r="AW53" s="93"/>
    </row>
    <row r="54" spans="1:49" ht="16" collapsed="1" thickBot="1" x14ac:dyDescent="0.25">
      <c r="A54" s="90"/>
      <c r="B54" s="90"/>
      <c r="C54" s="90"/>
      <c r="D54" s="90"/>
      <c r="E54" s="90" t="s">
        <v>104</v>
      </c>
      <c r="G54" s="90"/>
      <c r="H54" s="96">
        <f>ROUND(SUM(H51:H53),5)</f>
        <v>0</v>
      </c>
      <c r="I54" s="90"/>
      <c r="J54" s="96">
        <f>ROUND(SUM(J51:J53),5)</f>
        <v>0</v>
      </c>
      <c r="K54" s="90"/>
      <c r="L54" s="96">
        <f>ROUND(SUM(L51:L53),5)</f>
        <v>0</v>
      </c>
      <c r="M54" s="90"/>
      <c r="N54" s="96">
        <f>ROUND(SUM(N51:N53),5)</f>
        <v>0</v>
      </c>
      <c r="O54" s="90"/>
      <c r="P54" s="96">
        <f>ROUND(SUM(P51:P53),5)</f>
        <v>0</v>
      </c>
      <c r="Q54" s="90"/>
      <c r="R54" s="96">
        <f>ROUND(SUM(R51:R53),5)</f>
        <v>166</v>
      </c>
      <c r="S54" s="90"/>
      <c r="T54" s="96">
        <f>ROUND(SUM(T51:T53),5)</f>
        <v>0</v>
      </c>
      <c r="U54" s="90"/>
      <c r="V54" s="96">
        <f>ROUND(SUM(V51:V53),5)</f>
        <v>0</v>
      </c>
      <c r="W54" s="90"/>
      <c r="X54" s="96">
        <f>ROUND(SUM(X51:X53),5)</f>
        <v>0</v>
      </c>
      <c r="Y54" s="90"/>
      <c r="Z54" s="96">
        <f>ROUND(SUM(Z51:Z53),5)</f>
        <v>17786.3</v>
      </c>
      <c r="AA54" s="90"/>
      <c r="AB54" s="96">
        <f>ROUND(SUM(J54:Z54),5)</f>
        <v>17952.3</v>
      </c>
      <c r="AC54" s="90"/>
      <c r="AD54" s="96">
        <f>ROUND(SUM(AD51:AD53),5)</f>
        <v>0</v>
      </c>
      <c r="AE54" s="90"/>
      <c r="AF54" s="96">
        <f>ROUND(SUM(AF51:AF53),5)</f>
        <v>0</v>
      </c>
      <c r="AG54" s="90"/>
      <c r="AH54" s="96">
        <f>ROUND(SUM(AH51:AH53),5)</f>
        <v>0</v>
      </c>
      <c r="AI54" s="90"/>
      <c r="AJ54" s="96">
        <f>AH54</f>
        <v>0</v>
      </c>
      <c r="AK54" s="90"/>
      <c r="AL54" s="96">
        <f>ROUND(SUM(AL51:AL53),5)</f>
        <v>0</v>
      </c>
      <c r="AM54" s="90"/>
      <c r="AN54" s="96">
        <f>ROUND(SUM(AN51:AN53),5)</f>
        <v>0</v>
      </c>
      <c r="AO54" s="90"/>
      <c r="AP54" s="95">
        <f>ROUND(H54+SUM(AB54:AF54)+SUM(AJ54:AN54),5)</f>
        <v>17952.3</v>
      </c>
      <c r="AQ54" s="101"/>
      <c r="AR54" s="95">
        <f t="shared" si="0"/>
        <v>17952.3</v>
      </c>
      <c r="AS54" s="101"/>
      <c r="AT54" s="95">
        <f t="shared" si="1"/>
        <v>0</v>
      </c>
      <c r="AV54" s="92"/>
      <c r="AW54" s="93"/>
    </row>
    <row r="55" spans="1:49" hidden="1" outlineLevel="1" x14ac:dyDescent="0.2">
      <c r="A55" s="90"/>
      <c r="B55" s="90"/>
      <c r="C55" s="90"/>
      <c r="D55" s="90"/>
      <c r="E55" s="90" t="s">
        <v>105</v>
      </c>
      <c r="F55" s="90"/>
      <c r="G55" s="90"/>
      <c r="H55" s="91">
        <f>ROUND(H43+H50+H54,5)</f>
        <v>0</v>
      </c>
      <c r="I55" s="90"/>
      <c r="J55" s="91">
        <f>ROUND(J43+J50+J54,5)</f>
        <v>0</v>
      </c>
      <c r="K55" s="90"/>
      <c r="L55" s="91">
        <f>ROUND(L43+L50+L54,5)</f>
        <v>0</v>
      </c>
      <c r="M55" s="90"/>
      <c r="N55" s="91">
        <f>ROUND(N43+N50+N54,5)</f>
        <v>0</v>
      </c>
      <c r="O55" s="90"/>
      <c r="P55" s="91">
        <f>ROUND(P43+P50+P54,5)</f>
        <v>0</v>
      </c>
      <c r="Q55" s="90"/>
      <c r="R55" s="91">
        <f>ROUND(R43+R50+R54,5)</f>
        <v>166</v>
      </c>
      <c r="S55" s="90"/>
      <c r="T55" s="91">
        <f>ROUND(T43+T50+T54,5)</f>
        <v>0</v>
      </c>
      <c r="U55" s="90"/>
      <c r="V55" s="91">
        <f>ROUND(V43+V50+V54,5)</f>
        <v>0</v>
      </c>
      <c r="W55" s="90"/>
      <c r="X55" s="91">
        <f>ROUND(X43+X50+X54,5)</f>
        <v>85728.9</v>
      </c>
      <c r="Y55" s="90"/>
      <c r="Z55" s="91">
        <f>ROUND(Z43+Z50+Z54,5)</f>
        <v>17786.3</v>
      </c>
      <c r="AA55" s="90"/>
      <c r="AB55" s="91">
        <f>ROUND(SUM(J55:Z55),5)</f>
        <v>103681.2</v>
      </c>
      <c r="AC55" s="90"/>
      <c r="AD55" s="91">
        <f>ROUND(AD43+AD50+AD54,5)</f>
        <v>0</v>
      </c>
      <c r="AE55" s="90"/>
      <c r="AF55" s="91">
        <f>ROUND(AF43+AF50+AF54,5)</f>
        <v>0</v>
      </c>
      <c r="AG55" s="90"/>
      <c r="AH55" s="91">
        <f>ROUND(AH43+AH50+AH54,5)</f>
        <v>0</v>
      </c>
      <c r="AI55" s="90"/>
      <c r="AJ55" s="91">
        <f>AH55</f>
        <v>0</v>
      </c>
      <c r="AK55" s="90"/>
      <c r="AL55" s="91">
        <f>ROUND(AL43+AL50+AL54,5)</f>
        <v>0</v>
      </c>
      <c r="AM55" s="90"/>
      <c r="AN55" s="91">
        <f>ROUND(AN43+AN50+AN54,5)</f>
        <v>0</v>
      </c>
      <c r="AO55" s="90"/>
      <c r="AP55" s="91">
        <f>ROUND(H55+SUM(AB55:AF55)+SUM(AJ55:AN55),5)</f>
        <v>103681.2</v>
      </c>
      <c r="AR55" s="91">
        <f t="shared" si="0"/>
        <v>103681.2</v>
      </c>
      <c r="AT55" s="91">
        <f t="shared" si="1"/>
        <v>0</v>
      </c>
      <c r="AV55" s="92"/>
      <c r="AW55" s="93"/>
    </row>
    <row r="56" spans="1:49" hidden="1" outlineLevel="1" x14ac:dyDescent="0.2">
      <c r="A56" s="90"/>
      <c r="B56" s="90"/>
      <c r="C56" s="90"/>
      <c r="D56" s="90"/>
      <c r="E56" s="90" t="s">
        <v>106</v>
      </c>
      <c r="F56" s="90"/>
      <c r="G56" s="90"/>
      <c r="H56" s="91">
        <v>0</v>
      </c>
      <c r="I56" s="90"/>
      <c r="J56" s="91">
        <v>0</v>
      </c>
      <c r="K56" s="90"/>
      <c r="L56" s="91">
        <v>4</v>
      </c>
      <c r="M56" s="90"/>
      <c r="N56" s="91">
        <v>0</v>
      </c>
      <c r="O56" s="90"/>
      <c r="P56" s="91">
        <v>0</v>
      </c>
      <c r="Q56" s="90"/>
      <c r="R56" s="91">
        <v>0</v>
      </c>
      <c r="S56" s="90"/>
      <c r="T56" s="91">
        <v>0</v>
      </c>
      <c r="U56" s="90"/>
      <c r="V56" s="91">
        <v>0</v>
      </c>
      <c r="W56" s="90"/>
      <c r="X56" s="91">
        <v>0</v>
      </c>
      <c r="Y56" s="90"/>
      <c r="Z56" s="91">
        <v>0</v>
      </c>
      <c r="AA56" s="90"/>
      <c r="AB56" s="91">
        <f>ROUND(SUM(J56:Z56),5)</f>
        <v>4</v>
      </c>
      <c r="AC56" s="90"/>
      <c r="AD56" s="91">
        <v>0</v>
      </c>
      <c r="AE56" s="90"/>
      <c r="AF56" s="91">
        <v>56.05</v>
      </c>
      <c r="AG56" s="90"/>
      <c r="AH56" s="91">
        <v>0</v>
      </c>
      <c r="AI56" s="90"/>
      <c r="AJ56" s="91">
        <f>AH56</f>
        <v>0</v>
      </c>
      <c r="AK56" s="90"/>
      <c r="AL56" s="91">
        <v>0</v>
      </c>
      <c r="AM56" s="90"/>
      <c r="AN56" s="91">
        <v>0</v>
      </c>
      <c r="AO56" s="90"/>
      <c r="AP56" s="91">
        <f>ROUND(H56+SUM(AB56:AF56)+SUM(AJ56:AN56),5)</f>
        <v>60.05</v>
      </c>
      <c r="AR56" s="91">
        <f t="shared" si="0"/>
        <v>60.05</v>
      </c>
      <c r="AT56" s="91">
        <f t="shared" si="1"/>
        <v>0</v>
      </c>
      <c r="AV56" s="92"/>
      <c r="AW56" s="93"/>
    </row>
    <row r="57" spans="1:49" hidden="1" outlineLevel="1" x14ac:dyDescent="0.2">
      <c r="A57" s="90"/>
      <c r="B57" s="90"/>
      <c r="C57" s="90"/>
      <c r="D57" s="90"/>
      <c r="E57" s="90" t="s">
        <v>107</v>
      </c>
      <c r="F57" s="90"/>
      <c r="G57" s="90"/>
      <c r="H57" s="91"/>
      <c r="I57" s="90"/>
      <c r="J57" s="91"/>
      <c r="K57" s="90"/>
      <c r="L57" s="91"/>
      <c r="M57" s="90"/>
      <c r="N57" s="91"/>
      <c r="O57" s="90"/>
      <c r="P57" s="91"/>
      <c r="Q57" s="90"/>
      <c r="R57" s="91"/>
      <c r="S57" s="90"/>
      <c r="T57" s="91"/>
      <c r="U57" s="90"/>
      <c r="V57" s="91"/>
      <c r="W57" s="90"/>
      <c r="X57" s="91"/>
      <c r="Y57" s="90"/>
      <c r="Z57" s="91"/>
      <c r="AA57" s="90"/>
      <c r="AB57" s="91"/>
      <c r="AC57" s="90"/>
      <c r="AD57" s="91"/>
      <c r="AE57" s="90"/>
      <c r="AF57" s="91"/>
      <c r="AG57" s="90"/>
      <c r="AH57" s="91"/>
      <c r="AI57" s="90"/>
      <c r="AJ57" s="91"/>
      <c r="AK57" s="90"/>
      <c r="AL57" s="91"/>
      <c r="AM57" s="90"/>
      <c r="AN57" s="91"/>
      <c r="AO57" s="90"/>
      <c r="AP57" s="91"/>
      <c r="AR57" s="91"/>
      <c r="AT57" s="91"/>
      <c r="AV57" s="92"/>
      <c r="AW57" s="93"/>
    </row>
    <row r="58" spans="1:49" hidden="1" outlineLevel="1" x14ac:dyDescent="0.2">
      <c r="A58" s="90"/>
      <c r="B58" s="90"/>
      <c r="C58" s="90"/>
      <c r="D58" s="90"/>
      <c r="E58" s="90"/>
      <c r="F58" s="90" t="s">
        <v>108</v>
      </c>
      <c r="G58" s="90"/>
      <c r="H58" s="91">
        <v>0</v>
      </c>
      <c r="I58" s="90"/>
      <c r="J58" s="91">
        <v>0</v>
      </c>
      <c r="K58" s="90"/>
      <c r="L58" s="91">
        <v>0</v>
      </c>
      <c r="M58" s="90"/>
      <c r="N58" s="91">
        <v>0</v>
      </c>
      <c r="O58" s="90"/>
      <c r="P58" s="91">
        <v>0</v>
      </c>
      <c r="Q58" s="90"/>
      <c r="R58" s="91">
        <v>123257.07</v>
      </c>
      <c r="S58" s="90"/>
      <c r="T58" s="91">
        <v>0</v>
      </c>
      <c r="U58" s="90"/>
      <c r="V58" s="91">
        <v>0</v>
      </c>
      <c r="W58" s="90"/>
      <c r="X58" s="91">
        <v>0</v>
      </c>
      <c r="Y58" s="90"/>
      <c r="Z58" s="91">
        <v>0</v>
      </c>
      <c r="AA58" s="90"/>
      <c r="AB58" s="91">
        <f t="shared" ref="AB58:AB63" si="11">ROUND(SUM(J58:Z58),5)</f>
        <v>123257.07</v>
      </c>
      <c r="AC58" s="90"/>
      <c r="AD58" s="91">
        <v>0</v>
      </c>
      <c r="AE58" s="90"/>
      <c r="AF58" s="91">
        <v>0</v>
      </c>
      <c r="AG58" s="90"/>
      <c r="AH58" s="91">
        <v>0</v>
      </c>
      <c r="AI58" s="90"/>
      <c r="AJ58" s="91">
        <f t="shared" ref="AJ58:AJ63" si="12">AH58</f>
        <v>0</v>
      </c>
      <c r="AK58" s="90"/>
      <c r="AL58" s="91">
        <v>0</v>
      </c>
      <c r="AM58" s="90"/>
      <c r="AN58" s="91">
        <v>0</v>
      </c>
      <c r="AO58" s="90"/>
      <c r="AP58" s="91">
        <f t="shared" ref="AP58:AP63" si="13">ROUND(H58+SUM(AB58:AF58)+SUM(AJ58:AN58),5)</f>
        <v>123257.07</v>
      </c>
      <c r="AR58" s="91">
        <f t="shared" si="0"/>
        <v>123257.07</v>
      </c>
      <c r="AT58" s="91">
        <f t="shared" si="1"/>
        <v>0</v>
      </c>
      <c r="AV58" s="92"/>
      <c r="AW58" s="93"/>
    </row>
    <row r="59" spans="1:49" hidden="1" outlineLevel="1" x14ac:dyDescent="0.2">
      <c r="A59" s="90"/>
      <c r="B59" s="90"/>
      <c r="C59" s="90"/>
      <c r="D59" s="90"/>
      <c r="E59" s="90"/>
      <c r="F59" s="90" t="s">
        <v>109</v>
      </c>
      <c r="G59" s="90"/>
      <c r="H59" s="91">
        <v>0</v>
      </c>
      <c r="I59" s="90"/>
      <c r="J59" s="91">
        <v>0</v>
      </c>
      <c r="K59" s="90"/>
      <c r="L59" s="91">
        <v>0</v>
      </c>
      <c r="M59" s="90"/>
      <c r="N59" s="91">
        <v>0</v>
      </c>
      <c r="O59" s="90"/>
      <c r="P59" s="91">
        <v>0</v>
      </c>
      <c r="Q59" s="90"/>
      <c r="R59" s="91">
        <v>23682.12</v>
      </c>
      <c r="S59" s="90"/>
      <c r="T59" s="91">
        <v>0</v>
      </c>
      <c r="U59" s="90"/>
      <c r="V59" s="91">
        <v>0</v>
      </c>
      <c r="W59" s="90"/>
      <c r="X59" s="91">
        <v>0</v>
      </c>
      <c r="Y59" s="90"/>
      <c r="Z59" s="91">
        <v>0</v>
      </c>
      <c r="AA59" s="90"/>
      <c r="AB59" s="91">
        <f t="shared" si="11"/>
        <v>23682.12</v>
      </c>
      <c r="AC59" s="90"/>
      <c r="AD59" s="91">
        <v>0</v>
      </c>
      <c r="AE59" s="90"/>
      <c r="AF59" s="91">
        <v>0</v>
      </c>
      <c r="AG59" s="90"/>
      <c r="AH59" s="91">
        <v>0</v>
      </c>
      <c r="AI59" s="90"/>
      <c r="AJ59" s="91">
        <f t="shared" si="12"/>
        <v>0</v>
      </c>
      <c r="AK59" s="90"/>
      <c r="AL59" s="91">
        <v>0</v>
      </c>
      <c r="AM59" s="90"/>
      <c r="AN59" s="91">
        <v>0</v>
      </c>
      <c r="AO59" s="90"/>
      <c r="AP59" s="91">
        <f t="shared" si="13"/>
        <v>23682.12</v>
      </c>
      <c r="AR59" s="91">
        <f t="shared" si="0"/>
        <v>23682.12</v>
      </c>
      <c r="AT59" s="91">
        <f t="shared" si="1"/>
        <v>0</v>
      </c>
      <c r="AV59" s="92"/>
      <c r="AW59" s="93"/>
    </row>
    <row r="60" spans="1:49" hidden="1" outlineLevel="1" x14ac:dyDescent="0.2">
      <c r="A60" s="90"/>
      <c r="B60" s="90"/>
      <c r="C60" s="90"/>
      <c r="D60" s="90"/>
      <c r="E60" s="90"/>
      <c r="F60" s="90" t="s">
        <v>110</v>
      </c>
      <c r="G60" s="90"/>
      <c r="H60" s="91">
        <v>0</v>
      </c>
      <c r="I60" s="90"/>
      <c r="J60" s="91">
        <v>0</v>
      </c>
      <c r="K60" s="90"/>
      <c r="L60" s="91">
        <v>0</v>
      </c>
      <c r="M60" s="90"/>
      <c r="N60" s="91">
        <v>0</v>
      </c>
      <c r="O60" s="90"/>
      <c r="P60" s="91">
        <v>0</v>
      </c>
      <c r="Q60" s="90"/>
      <c r="R60" s="91">
        <v>22872.54</v>
      </c>
      <c r="S60" s="90"/>
      <c r="T60" s="91">
        <v>0</v>
      </c>
      <c r="U60" s="90"/>
      <c r="V60" s="91">
        <v>0</v>
      </c>
      <c r="W60" s="90"/>
      <c r="X60" s="91">
        <v>0</v>
      </c>
      <c r="Y60" s="90"/>
      <c r="Z60" s="91">
        <v>0</v>
      </c>
      <c r="AA60" s="90"/>
      <c r="AB60" s="91">
        <f t="shared" si="11"/>
        <v>22872.54</v>
      </c>
      <c r="AC60" s="90"/>
      <c r="AD60" s="91">
        <v>0</v>
      </c>
      <c r="AE60" s="90"/>
      <c r="AF60" s="91">
        <v>0</v>
      </c>
      <c r="AG60" s="90"/>
      <c r="AH60" s="91">
        <v>0</v>
      </c>
      <c r="AI60" s="90"/>
      <c r="AJ60" s="91">
        <f t="shared" si="12"/>
        <v>0</v>
      </c>
      <c r="AK60" s="90"/>
      <c r="AL60" s="91">
        <v>0</v>
      </c>
      <c r="AM60" s="90"/>
      <c r="AN60" s="91">
        <v>0</v>
      </c>
      <c r="AO60" s="90"/>
      <c r="AP60" s="91">
        <f t="shared" si="13"/>
        <v>22872.54</v>
      </c>
      <c r="AR60" s="91">
        <f t="shared" si="0"/>
        <v>22872.54</v>
      </c>
      <c r="AT60" s="91">
        <f t="shared" si="1"/>
        <v>0</v>
      </c>
      <c r="AV60" s="92"/>
      <c r="AW60" s="93"/>
    </row>
    <row r="61" spans="1:49" ht="16" hidden="1" outlineLevel="1" thickBot="1" x14ac:dyDescent="0.25">
      <c r="A61" s="90"/>
      <c r="B61" s="90"/>
      <c r="C61" s="90"/>
      <c r="D61" s="90"/>
      <c r="E61" s="90"/>
      <c r="F61" s="90" t="s">
        <v>111</v>
      </c>
      <c r="G61" s="90"/>
      <c r="H61" s="95">
        <v>0</v>
      </c>
      <c r="I61" s="90"/>
      <c r="J61" s="95">
        <v>0</v>
      </c>
      <c r="K61" s="90"/>
      <c r="L61" s="95">
        <v>0</v>
      </c>
      <c r="M61" s="90"/>
      <c r="N61" s="95">
        <v>0</v>
      </c>
      <c r="O61" s="90"/>
      <c r="P61" s="95">
        <v>0</v>
      </c>
      <c r="Q61" s="90"/>
      <c r="R61" s="95">
        <v>370</v>
      </c>
      <c r="S61" s="90"/>
      <c r="T61" s="95">
        <v>0</v>
      </c>
      <c r="U61" s="90"/>
      <c r="V61" s="95">
        <v>0</v>
      </c>
      <c r="W61" s="90"/>
      <c r="X61" s="95">
        <v>0</v>
      </c>
      <c r="Y61" s="90"/>
      <c r="Z61" s="95">
        <v>0</v>
      </c>
      <c r="AA61" s="90"/>
      <c r="AB61" s="95">
        <f t="shared" si="11"/>
        <v>370</v>
      </c>
      <c r="AC61" s="90"/>
      <c r="AD61" s="95">
        <v>0</v>
      </c>
      <c r="AE61" s="90"/>
      <c r="AF61" s="95">
        <v>0</v>
      </c>
      <c r="AG61" s="90"/>
      <c r="AH61" s="95">
        <v>0</v>
      </c>
      <c r="AI61" s="90"/>
      <c r="AJ61" s="95">
        <f t="shared" si="12"/>
        <v>0</v>
      </c>
      <c r="AK61" s="90"/>
      <c r="AL61" s="95">
        <v>0</v>
      </c>
      <c r="AM61" s="90"/>
      <c r="AN61" s="95">
        <v>0</v>
      </c>
      <c r="AO61" s="90"/>
      <c r="AP61" s="95">
        <f t="shared" si="13"/>
        <v>370</v>
      </c>
      <c r="AR61" s="95">
        <f t="shared" si="0"/>
        <v>370</v>
      </c>
      <c r="AT61" s="95">
        <f t="shared" si="1"/>
        <v>0</v>
      </c>
      <c r="AV61" s="92"/>
      <c r="AW61" s="93"/>
    </row>
    <row r="62" spans="1:49" ht="16" collapsed="1" thickBot="1" x14ac:dyDescent="0.25">
      <c r="A62" s="90"/>
      <c r="B62" s="90"/>
      <c r="C62" s="90"/>
      <c r="D62" s="90"/>
      <c r="E62" s="90" t="s">
        <v>112</v>
      </c>
      <c r="F62" s="90"/>
      <c r="G62" s="90"/>
      <c r="H62" s="96">
        <f>ROUND(SUM(H57:H61),5)</f>
        <v>0</v>
      </c>
      <c r="I62" s="90"/>
      <c r="J62" s="96">
        <f>ROUND(SUM(J57:J61),5)</f>
        <v>0</v>
      </c>
      <c r="K62" s="90"/>
      <c r="L62" s="96">
        <f>ROUND(SUM(L57:L61),5)</f>
        <v>0</v>
      </c>
      <c r="M62" s="90"/>
      <c r="N62" s="96">
        <f>ROUND(SUM(N57:N61),5)</f>
        <v>0</v>
      </c>
      <c r="O62" s="90"/>
      <c r="P62" s="96">
        <f>ROUND(SUM(P57:P61),5)</f>
        <v>0</v>
      </c>
      <c r="Q62" s="90"/>
      <c r="R62" s="96">
        <f>ROUND(SUM(R57:R61),5)</f>
        <v>170181.73</v>
      </c>
      <c r="S62" s="90"/>
      <c r="T62" s="96">
        <f>ROUND(SUM(T57:T61),5)</f>
        <v>0</v>
      </c>
      <c r="U62" s="90"/>
      <c r="V62" s="96">
        <f>ROUND(SUM(V57:V61),5)</f>
        <v>0</v>
      </c>
      <c r="W62" s="90"/>
      <c r="X62" s="96">
        <f>ROUND(SUM(X57:X61),5)</f>
        <v>0</v>
      </c>
      <c r="Y62" s="90"/>
      <c r="Z62" s="96">
        <f>ROUND(SUM(Z57:Z61),5)</f>
        <v>0</v>
      </c>
      <c r="AA62" s="90"/>
      <c r="AB62" s="96">
        <f t="shared" si="11"/>
        <v>170181.73</v>
      </c>
      <c r="AC62" s="90"/>
      <c r="AD62" s="96">
        <f>ROUND(SUM(AD57:AD61),5)</f>
        <v>0</v>
      </c>
      <c r="AE62" s="90"/>
      <c r="AF62" s="96">
        <f>ROUND(SUM(AF57:AF61),5)</f>
        <v>0</v>
      </c>
      <c r="AG62" s="90"/>
      <c r="AH62" s="96">
        <f>ROUND(SUM(AH57:AH61),5)</f>
        <v>0</v>
      </c>
      <c r="AI62" s="90"/>
      <c r="AJ62" s="96">
        <f t="shared" si="12"/>
        <v>0</v>
      </c>
      <c r="AK62" s="90"/>
      <c r="AL62" s="96">
        <f>ROUND(SUM(AL57:AL61),5)</f>
        <v>0</v>
      </c>
      <c r="AM62" s="90"/>
      <c r="AN62" s="96">
        <f>ROUND(SUM(AN57:AN61),5)</f>
        <v>0</v>
      </c>
      <c r="AO62" s="90"/>
      <c r="AP62" s="94">
        <f t="shared" si="13"/>
        <v>170181.73</v>
      </c>
      <c r="AR62" s="94">
        <f t="shared" si="0"/>
        <v>170181.73</v>
      </c>
      <c r="AT62" s="94">
        <f t="shared" si="1"/>
        <v>0</v>
      </c>
      <c r="AV62" s="92"/>
      <c r="AW62" s="93"/>
    </row>
    <row r="63" spans="1:49" ht="16" thickBot="1" x14ac:dyDescent="0.25">
      <c r="A63" s="90"/>
      <c r="B63" s="90"/>
      <c r="C63" s="90"/>
      <c r="D63" s="90" t="s">
        <v>113</v>
      </c>
      <c r="E63" s="90"/>
      <c r="F63" s="90"/>
      <c r="G63" s="90"/>
      <c r="H63" s="91">
        <f>ROUND(H4+H10+H17+H22+H30+H42+SUM(H55:H56)+H62,5)</f>
        <v>0</v>
      </c>
      <c r="I63" s="90"/>
      <c r="J63" s="91">
        <f>ROUND(J4+J10+J17+J22+J30+J42+SUM(J55:J56)+J62,5)</f>
        <v>60022.1</v>
      </c>
      <c r="K63" s="90"/>
      <c r="L63" s="91">
        <f>ROUND(L4+L10+L17+L22+L30+L42+SUM(L55:L56)+L62,5)</f>
        <v>181601.22</v>
      </c>
      <c r="M63" s="90"/>
      <c r="N63" s="91">
        <f>ROUND(N4+N10+N17+N22+N30+N42+SUM(N55:N56)+N62,5)</f>
        <v>4318.53</v>
      </c>
      <c r="O63" s="90"/>
      <c r="P63" s="91">
        <f>ROUND(P4+P10+P17+P22+P30+P42+SUM(P55:P56)+P62,5)</f>
        <v>12822.5</v>
      </c>
      <c r="Q63" s="90"/>
      <c r="R63" s="91">
        <f>ROUND(R4+R10+R17+R22+R30+R42+SUM(R55:R56)+R62,5)</f>
        <v>170347.73</v>
      </c>
      <c r="S63" s="90"/>
      <c r="T63" s="91">
        <f>ROUND(T4+T10+T17+T22+T30+T42+SUM(T55:T56)+T62,5)</f>
        <v>42552</v>
      </c>
      <c r="U63" s="90"/>
      <c r="V63" s="91">
        <f>ROUND(V4+V10+V17+V22+V30+V42+SUM(V55:V56)+V62,5)</f>
        <v>46041.25</v>
      </c>
      <c r="W63" s="90"/>
      <c r="X63" s="91">
        <f>ROUND(X4+X10+X17+X22+X30+X42+SUM(X55:X56)+X62,5)</f>
        <v>85728.9</v>
      </c>
      <c r="Y63" s="90"/>
      <c r="Z63" s="91">
        <f>ROUND(Z4+Z10+Z17+Z22+Z30+Z42+SUM(Z55:Z56)+Z62,5)</f>
        <v>17786.3</v>
      </c>
      <c r="AA63" s="90"/>
      <c r="AB63" s="91">
        <f t="shared" si="11"/>
        <v>621220.53</v>
      </c>
      <c r="AC63" s="90"/>
      <c r="AD63" s="91">
        <f>ROUND(AD4+AD10+AD17+AD22+AD30+AD42+SUM(AD55:AD56)+AD62,5)</f>
        <v>1260</v>
      </c>
      <c r="AE63" s="90"/>
      <c r="AF63" s="91">
        <f>ROUND(AF4+AF10+AF17+AF22+AF30+AF42+SUM(AF55:AF56)+AF62,5)</f>
        <v>434445.37</v>
      </c>
      <c r="AG63" s="90"/>
      <c r="AH63" s="91">
        <f>ROUND(AH4+AH10+AH17+AH22+AH30+AH42+SUM(AH55:AH56)+AH62,5)</f>
        <v>0</v>
      </c>
      <c r="AI63" s="90"/>
      <c r="AJ63" s="91">
        <f t="shared" si="12"/>
        <v>0</v>
      </c>
      <c r="AK63" s="90"/>
      <c r="AL63" s="91">
        <f>ROUND(AL4+AL10+AL17+AL22+AL30+AL42+SUM(AL55:AL56)+AL62,5)</f>
        <v>27207.72</v>
      </c>
      <c r="AM63" s="90"/>
      <c r="AN63" s="91">
        <f>ROUND(AN4+AN10+AN17+AN22+AN30+AN42+SUM(AN55:AN56)+AN62,5)</f>
        <v>0</v>
      </c>
      <c r="AO63" s="90"/>
      <c r="AP63" s="91">
        <f t="shared" si="13"/>
        <v>1084133.6200000001</v>
      </c>
      <c r="AR63" s="91">
        <f t="shared" si="0"/>
        <v>1056925.8999999999</v>
      </c>
      <c r="AT63" s="91">
        <f t="shared" si="1"/>
        <v>27207.72</v>
      </c>
      <c r="AV63" s="92"/>
      <c r="AW63" s="93"/>
    </row>
    <row r="64" spans="1:49" hidden="1" outlineLevel="1" x14ac:dyDescent="0.2">
      <c r="A64" s="90"/>
      <c r="B64" s="90"/>
      <c r="C64" s="90"/>
      <c r="D64" s="90" t="s">
        <v>114</v>
      </c>
      <c r="E64" s="90"/>
      <c r="F64" s="90"/>
      <c r="G64" s="90"/>
      <c r="H64" s="91"/>
      <c r="I64" s="90"/>
      <c r="J64" s="91"/>
      <c r="K64" s="90"/>
      <c r="L64" s="91"/>
      <c r="M64" s="90"/>
      <c r="N64" s="91"/>
      <c r="O64" s="90"/>
      <c r="P64" s="91"/>
      <c r="Q64" s="90"/>
      <c r="R64" s="91"/>
      <c r="S64" s="90"/>
      <c r="T64" s="91"/>
      <c r="U64" s="90"/>
      <c r="V64" s="91"/>
      <c r="W64" s="90"/>
      <c r="X64" s="91"/>
      <c r="Y64" s="90"/>
      <c r="Z64" s="91"/>
      <c r="AA64" s="90"/>
      <c r="AB64" s="91"/>
      <c r="AC64" s="90"/>
      <c r="AD64" s="91"/>
      <c r="AE64" s="90"/>
      <c r="AF64" s="91"/>
      <c r="AG64" s="90"/>
      <c r="AH64" s="91"/>
      <c r="AI64" s="90"/>
      <c r="AJ64" s="91"/>
      <c r="AK64" s="90"/>
      <c r="AL64" s="91"/>
      <c r="AM64" s="90"/>
      <c r="AN64" s="91"/>
      <c r="AO64" s="90"/>
      <c r="AP64" s="91"/>
      <c r="AR64" s="91"/>
      <c r="AT64" s="91"/>
      <c r="AV64" s="92"/>
      <c r="AW64" s="93"/>
    </row>
    <row r="65" spans="1:49" hidden="1" outlineLevel="1" x14ac:dyDescent="0.2">
      <c r="A65" s="90"/>
      <c r="B65" s="90"/>
      <c r="C65" s="90"/>
      <c r="D65" s="90"/>
      <c r="E65" s="90" t="s">
        <v>115</v>
      </c>
      <c r="F65" s="90"/>
      <c r="G65" s="90"/>
      <c r="H65" s="91">
        <v>0</v>
      </c>
      <c r="I65" s="90"/>
      <c r="J65" s="91">
        <v>0</v>
      </c>
      <c r="K65" s="90"/>
      <c r="L65" s="91">
        <v>0</v>
      </c>
      <c r="M65" s="90"/>
      <c r="N65" s="91">
        <v>0</v>
      </c>
      <c r="O65" s="90"/>
      <c r="P65" s="91">
        <v>5808.5</v>
      </c>
      <c r="Q65" s="90"/>
      <c r="R65" s="91">
        <v>0</v>
      </c>
      <c r="S65" s="90"/>
      <c r="T65" s="91">
        <v>0</v>
      </c>
      <c r="U65" s="90"/>
      <c r="V65" s="91">
        <v>0</v>
      </c>
      <c r="W65" s="90"/>
      <c r="X65" s="91">
        <v>0</v>
      </c>
      <c r="Y65" s="90"/>
      <c r="Z65" s="91">
        <v>0</v>
      </c>
      <c r="AA65" s="90"/>
      <c r="AB65" s="91">
        <f t="shared" ref="AB65:AB72" si="14">ROUND(SUM(J65:Z65),5)</f>
        <v>5808.5</v>
      </c>
      <c r="AC65" s="90"/>
      <c r="AD65" s="91">
        <v>0</v>
      </c>
      <c r="AE65" s="90"/>
      <c r="AF65" s="91">
        <v>0</v>
      </c>
      <c r="AG65" s="90"/>
      <c r="AH65" s="91">
        <v>0</v>
      </c>
      <c r="AI65" s="90"/>
      <c r="AJ65" s="91">
        <f t="shared" ref="AJ65:AJ72" si="15">AH65</f>
        <v>0</v>
      </c>
      <c r="AK65" s="90"/>
      <c r="AL65" s="91">
        <v>0</v>
      </c>
      <c r="AM65" s="90"/>
      <c r="AN65" s="91">
        <v>0</v>
      </c>
      <c r="AO65" s="90"/>
      <c r="AP65" s="91">
        <f t="shared" ref="AP65:AP72" si="16">ROUND(H65+SUM(AB65:AF65)+SUM(AJ65:AN65),5)</f>
        <v>5808.5</v>
      </c>
      <c r="AR65" s="91">
        <f t="shared" si="0"/>
        <v>5808.5</v>
      </c>
      <c r="AT65" s="91">
        <f t="shared" si="1"/>
        <v>0</v>
      </c>
      <c r="AV65" s="92"/>
      <c r="AW65" s="93"/>
    </row>
    <row r="66" spans="1:49" hidden="1" outlineLevel="1" x14ac:dyDescent="0.2">
      <c r="A66" s="90"/>
      <c r="B66" s="90"/>
      <c r="C66" s="90"/>
      <c r="D66" s="90"/>
      <c r="E66" s="90" t="s">
        <v>116</v>
      </c>
      <c r="F66" s="90"/>
      <c r="G66" s="90"/>
      <c r="H66" s="91">
        <v>0</v>
      </c>
      <c r="I66" s="90"/>
      <c r="J66" s="91">
        <v>0</v>
      </c>
      <c r="K66" s="90"/>
      <c r="L66" s="91">
        <v>0</v>
      </c>
      <c r="M66" s="90"/>
      <c r="N66" s="91">
        <v>0</v>
      </c>
      <c r="O66" s="90"/>
      <c r="P66" s="91">
        <v>0</v>
      </c>
      <c r="Q66" s="90"/>
      <c r="R66" s="91">
        <v>73161.320000000007</v>
      </c>
      <c r="S66" s="90"/>
      <c r="T66" s="91">
        <v>0</v>
      </c>
      <c r="U66" s="90"/>
      <c r="V66" s="91">
        <v>0</v>
      </c>
      <c r="W66" s="90"/>
      <c r="X66" s="91">
        <v>0</v>
      </c>
      <c r="Y66" s="90"/>
      <c r="Z66" s="91">
        <v>0</v>
      </c>
      <c r="AA66" s="90"/>
      <c r="AB66" s="91">
        <f t="shared" si="14"/>
        <v>73161.320000000007</v>
      </c>
      <c r="AC66" s="90"/>
      <c r="AD66" s="91">
        <v>0</v>
      </c>
      <c r="AE66" s="90"/>
      <c r="AF66" s="91">
        <v>0</v>
      </c>
      <c r="AG66" s="90"/>
      <c r="AH66" s="91">
        <v>0</v>
      </c>
      <c r="AI66" s="90"/>
      <c r="AJ66" s="91">
        <f t="shared" si="15"/>
        <v>0</v>
      </c>
      <c r="AK66" s="90"/>
      <c r="AL66" s="91">
        <v>0</v>
      </c>
      <c r="AM66" s="90"/>
      <c r="AN66" s="91">
        <v>0</v>
      </c>
      <c r="AO66" s="90"/>
      <c r="AP66" s="91">
        <f t="shared" si="16"/>
        <v>73161.320000000007</v>
      </c>
      <c r="AR66" s="91">
        <f t="shared" si="0"/>
        <v>73161.320000000007</v>
      </c>
      <c r="AT66" s="91">
        <f t="shared" si="1"/>
        <v>0</v>
      </c>
      <c r="AV66" s="92"/>
      <c r="AW66" s="93"/>
    </row>
    <row r="67" spans="1:49" hidden="1" outlineLevel="1" x14ac:dyDescent="0.2">
      <c r="A67" s="90"/>
      <c r="B67" s="90"/>
      <c r="C67" s="90"/>
      <c r="D67" s="90"/>
      <c r="E67" s="90" t="s">
        <v>117</v>
      </c>
      <c r="F67" s="90"/>
      <c r="G67" s="90"/>
      <c r="H67" s="91">
        <v>0</v>
      </c>
      <c r="I67" s="90"/>
      <c r="J67" s="91">
        <v>0</v>
      </c>
      <c r="K67" s="90"/>
      <c r="L67" s="91">
        <v>0</v>
      </c>
      <c r="M67" s="90"/>
      <c r="N67" s="91">
        <v>0</v>
      </c>
      <c r="O67" s="90"/>
      <c r="P67" s="91">
        <v>0</v>
      </c>
      <c r="Q67" s="90"/>
      <c r="R67" s="91">
        <v>23603.52</v>
      </c>
      <c r="S67" s="90"/>
      <c r="T67" s="91">
        <v>0</v>
      </c>
      <c r="U67" s="90"/>
      <c r="V67" s="91">
        <v>0</v>
      </c>
      <c r="W67" s="90"/>
      <c r="X67" s="91">
        <v>0</v>
      </c>
      <c r="Y67" s="90"/>
      <c r="Z67" s="91">
        <v>0</v>
      </c>
      <c r="AA67" s="90"/>
      <c r="AB67" s="91">
        <f t="shared" si="14"/>
        <v>23603.52</v>
      </c>
      <c r="AC67" s="90"/>
      <c r="AD67" s="91">
        <v>0</v>
      </c>
      <c r="AE67" s="90"/>
      <c r="AF67" s="91">
        <v>0</v>
      </c>
      <c r="AG67" s="90"/>
      <c r="AH67" s="91">
        <v>0</v>
      </c>
      <c r="AI67" s="90"/>
      <c r="AJ67" s="91">
        <f t="shared" si="15"/>
        <v>0</v>
      </c>
      <c r="AK67" s="90"/>
      <c r="AL67" s="91">
        <v>0</v>
      </c>
      <c r="AM67" s="90"/>
      <c r="AN67" s="91">
        <v>0</v>
      </c>
      <c r="AO67" s="90"/>
      <c r="AP67" s="91">
        <f t="shared" si="16"/>
        <v>23603.52</v>
      </c>
      <c r="AR67" s="91">
        <f t="shared" si="0"/>
        <v>23603.52</v>
      </c>
      <c r="AT67" s="91">
        <f t="shared" si="1"/>
        <v>0</v>
      </c>
      <c r="AV67" s="92"/>
      <c r="AW67" s="93"/>
    </row>
    <row r="68" spans="1:49" hidden="1" outlineLevel="1" x14ac:dyDescent="0.2">
      <c r="A68" s="90"/>
      <c r="B68" s="90"/>
      <c r="C68" s="90"/>
      <c r="D68" s="90"/>
      <c r="E68" s="90" t="s">
        <v>118</v>
      </c>
      <c r="F68" s="90"/>
      <c r="G68" s="90"/>
      <c r="H68" s="91">
        <v>0</v>
      </c>
      <c r="I68" s="90"/>
      <c r="J68" s="91">
        <v>133</v>
      </c>
      <c r="K68" s="90"/>
      <c r="L68" s="91">
        <v>25</v>
      </c>
      <c r="M68" s="90"/>
      <c r="N68" s="91">
        <v>0</v>
      </c>
      <c r="O68" s="90"/>
      <c r="P68" s="91">
        <v>0</v>
      </c>
      <c r="Q68" s="90"/>
      <c r="R68" s="91">
        <v>9728.48</v>
      </c>
      <c r="S68" s="90"/>
      <c r="T68" s="91">
        <v>0</v>
      </c>
      <c r="U68" s="90"/>
      <c r="V68" s="91">
        <v>0</v>
      </c>
      <c r="W68" s="90"/>
      <c r="X68" s="91">
        <v>0</v>
      </c>
      <c r="Y68" s="90"/>
      <c r="Z68" s="91">
        <v>0</v>
      </c>
      <c r="AA68" s="90"/>
      <c r="AB68" s="91">
        <f t="shared" si="14"/>
        <v>9886.48</v>
      </c>
      <c r="AC68" s="90"/>
      <c r="AD68" s="91">
        <v>0</v>
      </c>
      <c r="AE68" s="90"/>
      <c r="AF68" s="91">
        <v>0</v>
      </c>
      <c r="AG68" s="90"/>
      <c r="AH68" s="91">
        <v>0</v>
      </c>
      <c r="AI68" s="90"/>
      <c r="AJ68" s="91">
        <f t="shared" si="15"/>
        <v>0</v>
      </c>
      <c r="AK68" s="90"/>
      <c r="AL68" s="91">
        <v>0</v>
      </c>
      <c r="AM68" s="90"/>
      <c r="AN68" s="91">
        <v>0</v>
      </c>
      <c r="AO68" s="90"/>
      <c r="AP68" s="91">
        <f t="shared" si="16"/>
        <v>9886.48</v>
      </c>
      <c r="AR68" s="91">
        <f t="shared" si="0"/>
        <v>9886.48</v>
      </c>
      <c r="AT68" s="91">
        <f t="shared" si="1"/>
        <v>0</v>
      </c>
      <c r="AV68" s="92"/>
      <c r="AW68" s="93"/>
    </row>
    <row r="69" spans="1:49" hidden="1" outlineLevel="1" x14ac:dyDescent="0.2">
      <c r="A69" s="90"/>
      <c r="B69" s="90"/>
      <c r="C69" s="90"/>
      <c r="D69" s="90"/>
      <c r="E69" s="90" t="s">
        <v>119</v>
      </c>
      <c r="F69" s="90"/>
      <c r="G69" s="90"/>
      <c r="H69" s="91">
        <v>0</v>
      </c>
      <c r="I69" s="90"/>
      <c r="J69" s="91">
        <v>0</v>
      </c>
      <c r="K69" s="90"/>
      <c r="L69" s="91">
        <v>0</v>
      </c>
      <c r="M69" s="90"/>
      <c r="N69" s="91">
        <v>0</v>
      </c>
      <c r="O69" s="90"/>
      <c r="P69" s="91">
        <v>0</v>
      </c>
      <c r="Q69" s="90"/>
      <c r="R69" s="91">
        <v>275.38</v>
      </c>
      <c r="S69" s="90"/>
      <c r="T69" s="91">
        <v>0</v>
      </c>
      <c r="U69" s="90"/>
      <c r="V69" s="91">
        <v>0</v>
      </c>
      <c r="W69" s="90"/>
      <c r="X69" s="91">
        <v>0</v>
      </c>
      <c r="Y69" s="90"/>
      <c r="Z69" s="91">
        <v>0</v>
      </c>
      <c r="AA69" s="90"/>
      <c r="AB69" s="91">
        <f t="shared" si="14"/>
        <v>275.38</v>
      </c>
      <c r="AC69" s="90"/>
      <c r="AD69" s="91">
        <v>0</v>
      </c>
      <c r="AE69" s="90"/>
      <c r="AF69" s="91">
        <v>0</v>
      </c>
      <c r="AG69" s="90"/>
      <c r="AH69" s="91">
        <v>0</v>
      </c>
      <c r="AI69" s="90"/>
      <c r="AJ69" s="91">
        <f t="shared" si="15"/>
        <v>0</v>
      </c>
      <c r="AK69" s="90"/>
      <c r="AL69" s="91">
        <v>0</v>
      </c>
      <c r="AM69" s="90"/>
      <c r="AN69" s="91">
        <v>0</v>
      </c>
      <c r="AO69" s="90"/>
      <c r="AP69" s="91">
        <f t="shared" si="16"/>
        <v>275.38</v>
      </c>
      <c r="AR69" s="91">
        <f t="shared" si="0"/>
        <v>275.38</v>
      </c>
      <c r="AT69" s="91">
        <f t="shared" si="1"/>
        <v>0</v>
      </c>
      <c r="AV69" s="92"/>
      <c r="AW69" s="93"/>
    </row>
    <row r="70" spans="1:49" ht="16" hidden="1" outlineLevel="1" thickBot="1" x14ac:dyDescent="0.25">
      <c r="A70" s="90"/>
      <c r="B70" s="90"/>
      <c r="C70" s="90"/>
      <c r="D70" s="90"/>
      <c r="E70" s="90" t="s">
        <v>120</v>
      </c>
      <c r="F70" s="90"/>
      <c r="G70" s="90"/>
      <c r="H70" s="95">
        <v>0</v>
      </c>
      <c r="I70" s="90"/>
      <c r="J70" s="95">
        <v>72.12</v>
      </c>
      <c r="K70" s="90"/>
      <c r="L70" s="95">
        <v>0</v>
      </c>
      <c r="M70" s="90"/>
      <c r="N70" s="95">
        <v>0</v>
      </c>
      <c r="O70" s="90"/>
      <c r="P70" s="95">
        <v>0</v>
      </c>
      <c r="Q70" s="90"/>
      <c r="R70" s="95">
        <v>743.62</v>
      </c>
      <c r="S70" s="90"/>
      <c r="T70" s="95">
        <v>0</v>
      </c>
      <c r="U70" s="90"/>
      <c r="V70" s="95">
        <v>0</v>
      </c>
      <c r="W70" s="90"/>
      <c r="X70" s="95">
        <v>0</v>
      </c>
      <c r="Y70" s="90"/>
      <c r="Z70" s="95">
        <v>0</v>
      </c>
      <c r="AA70" s="90"/>
      <c r="AB70" s="95">
        <f t="shared" si="14"/>
        <v>815.74</v>
      </c>
      <c r="AC70" s="90"/>
      <c r="AD70" s="95">
        <v>0</v>
      </c>
      <c r="AE70" s="90"/>
      <c r="AF70" s="95">
        <v>0</v>
      </c>
      <c r="AG70" s="90"/>
      <c r="AH70" s="95">
        <v>0</v>
      </c>
      <c r="AI70" s="90"/>
      <c r="AJ70" s="95">
        <f t="shared" si="15"/>
        <v>0</v>
      </c>
      <c r="AK70" s="90"/>
      <c r="AL70" s="95">
        <v>0</v>
      </c>
      <c r="AM70" s="90"/>
      <c r="AN70" s="95">
        <v>0</v>
      </c>
      <c r="AO70" s="90"/>
      <c r="AP70" s="95">
        <f t="shared" si="16"/>
        <v>815.74</v>
      </c>
      <c r="AR70" s="95">
        <f t="shared" si="0"/>
        <v>815.74</v>
      </c>
      <c r="AT70" s="95">
        <f t="shared" si="1"/>
        <v>0</v>
      </c>
      <c r="AV70" s="92"/>
      <c r="AW70" s="93"/>
    </row>
    <row r="71" spans="1:49" ht="16" collapsed="1" thickBot="1" x14ac:dyDescent="0.25">
      <c r="A71" s="90"/>
      <c r="B71" s="90"/>
      <c r="C71" s="90"/>
      <c r="D71" s="90" t="s">
        <v>121</v>
      </c>
      <c r="E71" s="90"/>
      <c r="F71" s="90"/>
      <c r="G71" s="90"/>
      <c r="H71" s="96">
        <f>ROUND(SUM(H64:H70),5)</f>
        <v>0</v>
      </c>
      <c r="I71" s="90"/>
      <c r="J71" s="96">
        <f>ROUND(SUM(J64:J70),5)</f>
        <v>205.12</v>
      </c>
      <c r="K71" s="90"/>
      <c r="L71" s="96">
        <f>ROUND(SUM(L64:L70),5)</f>
        <v>25</v>
      </c>
      <c r="M71" s="90"/>
      <c r="N71" s="96">
        <f>ROUND(SUM(N64:N70),5)</f>
        <v>0</v>
      </c>
      <c r="O71" s="90"/>
      <c r="P71" s="96">
        <f>ROUND(SUM(P64:P70),5)</f>
        <v>5808.5</v>
      </c>
      <c r="Q71" s="90"/>
      <c r="R71" s="96">
        <f>ROUND(SUM(R64:R70),5)</f>
        <v>107512.32000000001</v>
      </c>
      <c r="S71" s="90"/>
      <c r="T71" s="96">
        <f>ROUND(SUM(T64:T70),5)</f>
        <v>0</v>
      </c>
      <c r="U71" s="90"/>
      <c r="V71" s="96">
        <f>ROUND(SUM(V64:V70),5)</f>
        <v>0</v>
      </c>
      <c r="W71" s="90"/>
      <c r="X71" s="96">
        <f>ROUND(SUM(X64:X70),5)</f>
        <v>0</v>
      </c>
      <c r="Y71" s="90"/>
      <c r="Z71" s="96">
        <f>ROUND(SUM(Z64:Z70),5)</f>
        <v>0</v>
      </c>
      <c r="AA71" s="90"/>
      <c r="AB71" s="96">
        <f t="shared" si="14"/>
        <v>113550.94</v>
      </c>
      <c r="AC71" s="90"/>
      <c r="AD71" s="96">
        <f>ROUND(SUM(AD64:AD70),5)</f>
        <v>0</v>
      </c>
      <c r="AE71" s="90"/>
      <c r="AF71" s="96">
        <f>ROUND(SUM(AF64:AF70),5)</f>
        <v>0</v>
      </c>
      <c r="AG71" s="90"/>
      <c r="AH71" s="96">
        <f>ROUND(SUM(AH64:AH70),5)</f>
        <v>0</v>
      </c>
      <c r="AI71" s="90"/>
      <c r="AJ71" s="96">
        <f t="shared" si="15"/>
        <v>0</v>
      </c>
      <c r="AK71" s="90"/>
      <c r="AL71" s="96">
        <f>ROUND(SUM(AL64:AL70),5)</f>
        <v>0</v>
      </c>
      <c r="AM71" s="90"/>
      <c r="AN71" s="96">
        <f>ROUND(SUM(AN64:AN70),5)</f>
        <v>0</v>
      </c>
      <c r="AO71" s="90"/>
      <c r="AP71" s="96">
        <f t="shared" si="16"/>
        <v>113550.94</v>
      </c>
      <c r="AR71" s="96">
        <f t="shared" ref="AR71:AR134" si="17">+H71+AB71+AD71+AF71+AJ71</f>
        <v>113550.94</v>
      </c>
      <c r="AT71" s="96">
        <f t="shared" ref="AT71:AT134" si="18">+AL71</f>
        <v>0</v>
      </c>
      <c r="AV71" s="92"/>
      <c r="AW71" s="93"/>
    </row>
    <row r="72" spans="1:49" x14ac:dyDescent="0.2">
      <c r="A72" s="90"/>
      <c r="B72" s="90"/>
      <c r="C72" s="90" t="s">
        <v>122</v>
      </c>
      <c r="D72" s="90"/>
      <c r="E72" s="90"/>
      <c r="F72" s="90"/>
      <c r="G72" s="90"/>
      <c r="H72" s="91">
        <f>ROUND(H63-H71,5)</f>
        <v>0</v>
      </c>
      <c r="I72" s="90"/>
      <c r="J72" s="91">
        <f>ROUND(J63-J71,5)</f>
        <v>59816.98</v>
      </c>
      <c r="K72" s="90"/>
      <c r="L72" s="91">
        <f>ROUND(L63-L71,5)</f>
        <v>181576.22</v>
      </c>
      <c r="M72" s="90"/>
      <c r="N72" s="91">
        <f>ROUND(N63-N71,5)</f>
        <v>4318.53</v>
      </c>
      <c r="O72" s="90"/>
      <c r="P72" s="91">
        <f>ROUND(P63-P71,5)</f>
        <v>7014</v>
      </c>
      <c r="Q72" s="90"/>
      <c r="R72" s="91">
        <f>ROUND(R63-R71,5)</f>
        <v>62835.41</v>
      </c>
      <c r="S72" s="90"/>
      <c r="T72" s="91">
        <f>ROUND(T63-T71,5)</f>
        <v>42552</v>
      </c>
      <c r="U72" s="90"/>
      <c r="V72" s="91">
        <f>ROUND(V63-V71,5)</f>
        <v>46041.25</v>
      </c>
      <c r="W72" s="90"/>
      <c r="X72" s="91">
        <f>ROUND(X63-X71,5)</f>
        <v>85728.9</v>
      </c>
      <c r="Y72" s="90"/>
      <c r="Z72" s="91">
        <f>ROUND(Z63-Z71,5)</f>
        <v>17786.3</v>
      </c>
      <c r="AA72" s="90"/>
      <c r="AB72" s="91">
        <f t="shared" si="14"/>
        <v>507669.59</v>
      </c>
      <c r="AC72" s="90"/>
      <c r="AD72" s="91">
        <f>ROUND(AD63-AD71,5)</f>
        <v>1260</v>
      </c>
      <c r="AE72" s="90"/>
      <c r="AF72" s="91">
        <f>ROUND(AF63-AF71,5)</f>
        <v>434445.37</v>
      </c>
      <c r="AG72" s="90"/>
      <c r="AH72" s="91">
        <f>ROUND(AH63-AH71,5)</f>
        <v>0</v>
      </c>
      <c r="AI72" s="90"/>
      <c r="AJ72" s="91">
        <f t="shared" si="15"/>
        <v>0</v>
      </c>
      <c r="AK72" s="90"/>
      <c r="AL72" s="91">
        <f>ROUND(AL63-AL71,5)</f>
        <v>27207.72</v>
      </c>
      <c r="AM72" s="90"/>
      <c r="AN72" s="91">
        <f>ROUND(AN63-AN71,5)</f>
        <v>0</v>
      </c>
      <c r="AO72" s="90"/>
      <c r="AP72" s="91">
        <f t="shared" si="16"/>
        <v>970582.68</v>
      </c>
      <c r="AR72" s="91">
        <f t="shared" si="17"/>
        <v>943374.96</v>
      </c>
      <c r="AT72" s="91">
        <f t="shared" si="18"/>
        <v>27207.72</v>
      </c>
      <c r="AV72" s="92"/>
      <c r="AW72" s="93"/>
    </row>
    <row r="73" spans="1:49" x14ac:dyDescent="0.2">
      <c r="A73" s="90"/>
      <c r="B73" s="90"/>
      <c r="C73" s="90"/>
      <c r="D73" s="90" t="s">
        <v>123</v>
      </c>
      <c r="E73" s="90"/>
      <c r="F73" s="90"/>
      <c r="G73" s="90"/>
      <c r="H73" s="91"/>
      <c r="I73" s="90"/>
      <c r="J73" s="91"/>
      <c r="K73" s="90"/>
      <c r="L73" s="91"/>
      <c r="M73" s="90"/>
      <c r="N73" s="91"/>
      <c r="O73" s="90"/>
      <c r="P73" s="91"/>
      <c r="Q73" s="90"/>
      <c r="R73" s="91"/>
      <c r="S73" s="90"/>
      <c r="T73" s="91"/>
      <c r="U73" s="90"/>
      <c r="V73" s="91"/>
      <c r="W73" s="90"/>
      <c r="X73" s="91"/>
      <c r="Y73" s="90"/>
      <c r="Z73" s="91"/>
      <c r="AA73" s="90"/>
      <c r="AB73" s="91"/>
      <c r="AC73" s="90"/>
      <c r="AD73" s="91"/>
      <c r="AE73" s="90"/>
      <c r="AF73" s="91"/>
      <c r="AG73" s="90"/>
      <c r="AH73" s="91"/>
      <c r="AI73" s="90"/>
      <c r="AJ73" s="91"/>
      <c r="AK73" s="90"/>
      <c r="AL73" s="91"/>
      <c r="AM73" s="90"/>
      <c r="AN73" s="91"/>
      <c r="AO73" s="90"/>
      <c r="AP73" s="91"/>
      <c r="AR73" s="91"/>
      <c r="AT73" s="91"/>
      <c r="AV73" s="92"/>
      <c r="AW73" s="93"/>
    </row>
    <row r="74" spans="1:49" hidden="1" outlineLevel="1" x14ac:dyDescent="0.2">
      <c r="A74" s="90"/>
      <c r="B74" s="90"/>
      <c r="C74" s="90"/>
      <c r="D74" s="90"/>
      <c r="E74" s="90" t="s">
        <v>124</v>
      </c>
      <c r="F74" s="90"/>
      <c r="G74" s="90"/>
      <c r="H74" s="91"/>
      <c r="I74" s="90"/>
      <c r="J74" s="91"/>
      <c r="K74" s="90"/>
      <c r="L74" s="91"/>
      <c r="M74" s="90"/>
      <c r="N74" s="91"/>
      <c r="O74" s="90"/>
      <c r="P74" s="91"/>
      <c r="Q74" s="90"/>
      <c r="R74" s="91"/>
      <c r="S74" s="90"/>
      <c r="T74" s="91"/>
      <c r="U74" s="90"/>
      <c r="V74" s="91"/>
      <c r="W74" s="90"/>
      <c r="X74" s="91"/>
      <c r="Y74" s="90"/>
      <c r="Z74" s="91"/>
      <c r="AA74" s="90"/>
      <c r="AB74" s="91"/>
      <c r="AC74" s="90"/>
      <c r="AD74" s="91"/>
      <c r="AE74" s="90"/>
      <c r="AF74" s="91"/>
      <c r="AG74" s="90"/>
      <c r="AH74" s="91"/>
      <c r="AI74" s="90"/>
      <c r="AJ74" s="91"/>
      <c r="AK74" s="90"/>
      <c r="AL74" s="91"/>
      <c r="AM74" s="90"/>
      <c r="AN74" s="91"/>
      <c r="AO74" s="90"/>
      <c r="AP74" s="91"/>
      <c r="AR74" s="91"/>
      <c r="AT74" s="91"/>
      <c r="AV74" s="92"/>
      <c r="AW74" s="93"/>
    </row>
    <row r="75" spans="1:49" hidden="1" outlineLevel="1" x14ac:dyDescent="0.2">
      <c r="A75" s="90"/>
      <c r="B75" s="90"/>
      <c r="C75" s="90"/>
      <c r="D75" s="90"/>
      <c r="E75" s="90"/>
      <c r="F75" s="90" t="s">
        <v>125</v>
      </c>
      <c r="G75" s="90"/>
      <c r="H75" s="91">
        <v>0</v>
      </c>
      <c r="I75" s="90"/>
      <c r="J75" s="91">
        <v>39349.42</v>
      </c>
      <c r="K75" s="90"/>
      <c r="L75" s="91">
        <v>40922.629999999997</v>
      </c>
      <c r="M75" s="90"/>
      <c r="N75" s="91">
        <v>18764.169999999998</v>
      </c>
      <c r="O75" s="90"/>
      <c r="P75" s="91">
        <v>56708.27</v>
      </c>
      <c r="Q75" s="90"/>
      <c r="R75" s="91">
        <v>92080.92</v>
      </c>
      <c r="S75" s="90"/>
      <c r="T75" s="91">
        <v>23330.77</v>
      </c>
      <c r="U75" s="90"/>
      <c r="V75" s="91">
        <v>19166.23</v>
      </c>
      <c r="W75" s="90"/>
      <c r="X75" s="91">
        <v>18291.89</v>
      </c>
      <c r="Y75" s="90"/>
      <c r="Z75" s="91">
        <v>19173.45</v>
      </c>
      <c r="AA75" s="90"/>
      <c r="AB75" s="91">
        <f t="shared" ref="AB75:AB81" si="19">ROUND(SUM(J75:Z75),5)</f>
        <v>327787.75</v>
      </c>
      <c r="AC75" s="90"/>
      <c r="AD75" s="91">
        <v>38884.080000000002</v>
      </c>
      <c r="AE75" s="90"/>
      <c r="AF75" s="91">
        <v>45436.37</v>
      </c>
      <c r="AG75" s="90"/>
      <c r="AH75" s="91">
        <v>0</v>
      </c>
      <c r="AI75" s="90"/>
      <c r="AJ75" s="91">
        <f t="shared" ref="AJ75:AJ81" si="20">AH75</f>
        <v>0</v>
      </c>
      <c r="AK75" s="90"/>
      <c r="AL75" s="91">
        <v>57992.73</v>
      </c>
      <c r="AM75" s="90"/>
      <c r="AN75" s="91">
        <v>0</v>
      </c>
      <c r="AO75" s="90"/>
      <c r="AP75" s="91">
        <f t="shared" ref="AP75:AP81" si="21">ROUND(H75+SUM(AB75:AF75)+SUM(AJ75:AN75),5)</f>
        <v>470100.93</v>
      </c>
      <c r="AR75" s="91">
        <f t="shared" si="17"/>
        <v>412108.2</v>
      </c>
      <c r="AT75" s="91">
        <f t="shared" si="18"/>
        <v>57992.73</v>
      </c>
      <c r="AV75" s="92"/>
      <c r="AW75" s="93"/>
    </row>
    <row r="76" spans="1:49" hidden="1" outlineLevel="1" x14ac:dyDescent="0.2">
      <c r="A76" s="90"/>
      <c r="B76" s="90"/>
      <c r="C76" s="90"/>
      <c r="D76" s="90"/>
      <c r="E76" s="90"/>
      <c r="F76" s="90" t="s">
        <v>126</v>
      </c>
      <c r="G76" s="90"/>
      <c r="H76" s="91">
        <v>0</v>
      </c>
      <c r="I76" s="90"/>
      <c r="J76" s="91">
        <v>1858.79</v>
      </c>
      <c r="K76" s="90"/>
      <c r="L76" s="91">
        <v>1925.17</v>
      </c>
      <c r="M76" s="90"/>
      <c r="N76" s="91">
        <v>885.15</v>
      </c>
      <c r="O76" s="90"/>
      <c r="P76" s="91">
        <v>2677.51</v>
      </c>
      <c r="Q76" s="90"/>
      <c r="R76" s="91">
        <v>4337.1499999999996</v>
      </c>
      <c r="S76" s="90"/>
      <c r="T76" s="91">
        <v>1106.43</v>
      </c>
      <c r="U76" s="90"/>
      <c r="V76" s="91">
        <v>907.26</v>
      </c>
      <c r="W76" s="90"/>
      <c r="X76" s="91">
        <v>863.01</v>
      </c>
      <c r="Y76" s="90"/>
      <c r="Z76" s="91">
        <v>907.26</v>
      </c>
      <c r="AA76" s="90"/>
      <c r="AB76" s="91">
        <f t="shared" si="19"/>
        <v>15467.73</v>
      </c>
      <c r="AC76" s="90"/>
      <c r="AD76" s="91">
        <v>1836.66</v>
      </c>
      <c r="AE76" s="90"/>
      <c r="AF76" s="91">
        <v>2146.5300000000002</v>
      </c>
      <c r="AG76" s="90"/>
      <c r="AH76" s="91">
        <v>0</v>
      </c>
      <c r="AI76" s="90"/>
      <c r="AJ76" s="91">
        <f t="shared" si="20"/>
        <v>0</v>
      </c>
      <c r="AK76" s="90"/>
      <c r="AL76" s="91">
        <v>2677.5</v>
      </c>
      <c r="AM76" s="90"/>
      <c r="AN76" s="91">
        <v>0</v>
      </c>
      <c r="AO76" s="90"/>
      <c r="AP76" s="91">
        <f t="shared" si="21"/>
        <v>22128.42</v>
      </c>
      <c r="AR76" s="91">
        <f t="shared" si="17"/>
        <v>19450.919999999998</v>
      </c>
      <c r="AT76" s="91">
        <f t="shared" si="18"/>
        <v>2677.5</v>
      </c>
      <c r="AV76" s="92"/>
      <c r="AW76" s="93"/>
    </row>
    <row r="77" spans="1:49" hidden="1" outlineLevel="1" x14ac:dyDescent="0.2">
      <c r="A77" s="90"/>
      <c r="B77" s="90"/>
      <c r="C77" s="90"/>
      <c r="D77" s="90"/>
      <c r="E77" s="90"/>
      <c r="F77" s="90" t="s">
        <v>127</v>
      </c>
      <c r="G77" s="90"/>
      <c r="H77" s="91">
        <v>0</v>
      </c>
      <c r="I77" s="90"/>
      <c r="J77" s="91">
        <v>2690.42</v>
      </c>
      <c r="K77" s="90"/>
      <c r="L77" s="91">
        <v>2799.34</v>
      </c>
      <c r="M77" s="90"/>
      <c r="N77" s="91">
        <v>1283.1600000000001</v>
      </c>
      <c r="O77" s="90"/>
      <c r="P77" s="91">
        <v>3877.52</v>
      </c>
      <c r="Q77" s="90"/>
      <c r="R77" s="91">
        <v>6297.95</v>
      </c>
      <c r="S77" s="90"/>
      <c r="T77" s="91">
        <v>1594.42</v>
      </c>
      <c r="U77" s="90"/>
      <c r="V77" s="91">
        <v>1310.1099999999999</v>
      </c>
      <c r="W77" s="90"/>
      <c r="X77" s="91">
        <v>1250.83</v>
      </c>
      <c r="Y77" s="90"/>
      <c r="Z77" s="91">
        <v>1310.6600000000001</v>
      </c>
      <c r="AA77" s="90"/>
      <c r="AB77" s="91">
        <f t="shared" si="19"/>
        <v>22414.41</v>
      </c>
      <c r="AC77" s="90"/>
      <c r="AD77" s="91">
        <v>2658.63</v>
      </c>
      <c r="AE77" s="90"/>
      <c r="AF77" s="91">
        <v>3106.57</v>
      </c>
      <c r="AG77" s="90"/>
      <c r="AH77" s="91">
        <v>0</v>
      </c>
      <c r="AI77" s="90"/>
      <c r="AJ77" s="91">
        <f t="shared" si="20"/>
        <v>0</v>
      </c>
      <c r="AK77" s="90"/>
      <c r="AL77" s="91">
        <v>3975.77</v>
      </c>
      <c r="AM77" s="90"/>
      <c r="AN77" s="91">
        <v>0</v>
      </c>
      <c r="AO77" s="90"/>
      <c r="AP77" s="91">
        <f t="shared" si="21"/>
        <v>32155.38</v>
      </c>
      <c r="AR77" s="91">
        <f t="shared" si="17"/>
        <v>28179.61</v>
      </c>
      <c r="AT77" s="91">
        <f t="shared" si="18"/>
        <v>3975.77</v>
      </c>
      <c r="AV77" s="92"/>
      <c r="AW77" s="93"/>
    </row>
    <row r="78" spans="1:49" hidden="1" outlineLevel="1" x14ac:dyDescent="0.2">
      <c r="A78" s="90"/>
      <c r="B78" s="90"/>
      <c r="C78" s="90"/>
      <c r="D78" s="90"/>
      <c r="E78" s="90"/>
      <c r="F78" s="90" t="s">
        <v>128</v>
      </c>
      <c r="G78" s="90"/>
      <c r="H78" s="91">
        <v>0</v>
      </c>
      <c r="I78" s="90"/>
      <c r="J78" s="91">
        <v>365.78</v>
      </c>
      <c r="K78" s="90"/>
      <c r="L78" s="91">
        <v>378.83</v>
      </c>
      <c r="M78" s="90"/>
      <c r="N78" s="91">
        <v>174.19</v>
      </c>
      <c r="O78" s="90"/>
      <c r="P78" s="91">
        <v>526.87</v>
      </c>
      <c r="Q78" s="90"/>
      <c r="R78" s="91">
        <v>853.48</v>
      </c>
      <c r="S78" s="90"/>
      <c r="T78" s="91">
        <v>217.72</v>
      </c>
      <c r="U78" s="90"/>
      <c r="V78" s="91">
        <v>178.54</v>
      </c>
      <c r="W78" s="90"/>
      <c r="X78" s="91">
        <v>169.83</v>
      </c>
      <c r="Y78" s="90"/>
      <c r="Z78" s="91">
        <v>178.54</v>
      </c>
      <c r="AA78" s="90"/>
      <c r="AB78" s="91">
        <f t="shared" si="19"/>
        <v>3043.78</v>
      </c>
      <c r="AC78" s="90"/>
      <c r="AD78" s="91">
        <v>361.41</v>
      </c>
      <c r="AE78" s="90"/>
      <c r="AF78" s="91">
        <v>422.38</v>
      </c>
      <c r="AG78" s="90"/>
      <c r="AH78" s="91">
        <v>0</v>
      </c>
      <c r="AI78" s="90"/>
      <c r="AJ78" s="91">
        <f t="shared" si="20"/>
        <v>0</v>
      </c>
      <c r="AK78" s="90"/>
      <c r="AL78" s="91">
        <v>526.87</v>
      </c>
      <c r="AM78" s="90"/>
      <c r="AN78" s="91">
        <v>0</v>
      </c>
      <c r="AO78" s="90"/>
      <c r="AP78" s="91">
        <f t="shared" si="21"/>
        <v>4354.4399999999996</v>
      </c>
      <c r="AR78" s="91">
        <f t="shared" si="17"/>
        <v>3827.57</v>
      </c>
      <c r="AT78" s="91">
        <f t="shared" si="18"/>
        <v>526.87</v>
      </c>
      <c r="AV78" s="92"/>
      <c r="AW78" s="93"/>
    </row>
    <row r="79" spans="1:49" hidden="1" outlineLevel="1" x14ac:dyDescent="0.2">
      <c r="A79" s="90"/>
      <c r="B79" s="90"/>
      <c r="C79" s="90"/>
      <c r="D79" s="90"/>
      <c r="E79" s="90"/>
      <c r="F79" s="90" t="s">
        <v>129</v>
      </c>
      <c r="G79" s="90"/>
      <c r="H79" s="91">
        <v>0</v>
      </c>
      <c r="I79" s="90"/>
      <c r="J79" s="91">
        <v>44.36</v>
      </c>
      <c r="K79" s="90"/>
      <c r="L79" s="91">
        <v>45.94</v>
      </c>
      <c r="M79" s="90"/>
      <c r="N79" s="91">
        <v>21.14</v>
      </c>
      <c r="O79" s="90"/>
      <c r="P79" s="91">
        <v>63.92</v>
      </c>
      <c r="Q79" s="90"/>
      <c r="R79" s="91">
        <v>103.58</v>
      </c>
      <c r="S79" s="90"/>
      <c r="T79" s="91">
        <v>26.47</v>
      </c>
      <c r="U79" s="90"/>
      <c r="V79" s="91">
        <v>21.66</v>
      </c>
      <c r="W79" s="90"/>
      <c r="X79" s="91">
        <v>20.6</v>
      </c>
      <c r="Y79" s="90"/>
      <c r="Z79" s="91">
        <v>21.66</v>
      </c>
      <c r="AA79" s="90"/>
      <c r="AB79" s="91">
        <f t="shared" si="19"/>
        <v>369.33</v>
      </c>
      <c r="AC79" s="90"/>
      <c r="AD79" s="91">
        <v>43.84</v>
      </c>
      <c r="AE79" s="90"/>
      <c r="AF79" s="91">
        <v>51.25</v>
      </c>
      <c r="AG79" s="90"/>
      <c r="AH79" s="91">
        <v>0</v>
      </c>
      <c r="AI79" s="90"/>
      <c r="AJ79" s="91">
        <f t="shared" si="20"/>
        <v>0</v>
      </c>
      <c r="AK79" s="90"/>
      <c r="AL79" s="91">
        <v>63.92</v>
      </c>
      <c r="AM79" s="90"/>
      <c r="AN79" s="91">
        <v>0</v>
      </c>
      <c r="AO79" s="90"/>
      <c r="AP79" s="91">
        <f t="shared" si="21"/>
        <v>528.34</v>
      </c>
      <c r="AR79" s="91">
        <f t="shared" si="17"/>
        <v>464.41999999999996</v>
      </c>
      <c r="AT79" s="91">
        <f t="shared" si="18"/>
        <v>63.92</v>
      </c>
      <c r="AV79" s="92"/>
      <c r="AW79" s="93"/>
    </row>
    <row r="80" spans="1:49" ht="16" hidden="1" outlineLevel="1" thickBot="1" x14ac:dyDescent="0.25">
      <c r="A80" s="90"/>
      <c r="B80" s="90"/>
      <c r="C80" s="90"/>
      <c r="D80" s="90"/>
      <c r="E80" s="90"/>
      <c r="F80" s="90" t="s">
        <v>227</v>
      </c>
      <c r="G80" s="90"/>
      <c r="H80" s="94">
        <v>-0.01</v>
      </c>
      <c r="I80" s="90"/>
      <c r="J80" s="94">
        <v>0</v>
      </c>
      <c r="K80" s="90"/>
      <c r="L80" s="94">
        <v>0</v>
      </c>
      <c r="M80" s="90"/>
      <c r="N80" s="94">
        <v>0</v>
      </c>
      <c r="O80" s="90"/>
      <c r="P80" s="94">
        <v>0</v>
      </c>
      <c r="Q80" s="90"/>
      <c r="R80" s="94">
        <v>0</v>
      </c>
      <c r="S80" s="90"/>
      <c r="T80" s="94">
        <v>0</v>
      </c>
      <c r="U80" s="90"/>
      <c r="V80" s="94">
        <v>0</v>
      </c>
      <c r="W80" s="90"/>
      <c r="X80" s="94">
        <v>0</v>
      </c>
      <c r="Y80" s="90"/>
      <c r="Z80" s="94">
        <v>0</v>
      </c>
      <c r="AA80" s="90"/>
      <c r="AB80" s="94">
        <f t="shared" si="19"/>
        <v>0</v>
      </c>
      <c r="AC80" s="90"/>
      <c r="AD80" s="94">
        <v>0</v>
      </c>
      <c r="AE80" s="90"/>
      <c r="AF80" s="94">
        <v>0</v>
      </c>
      <c r="AG80" s="90"/>
      <c r="AH80" s="94">
        <v>0</v>
      </c>
      <c r="AI80" s="90"/>
      <c r="AJ80" s="94">
        <f t="shared" si="20"/>
        <v>0</v>
      </c>
      <c r="AK80" s="90"/>
      <c r="AL80" s="94">
        <v>0</v>
      </c>
      <c r="AM80" s="90"/>
      <c r="AN80" s="94">
        <v>0</v>
      </c>
      <c r="AO80" s="90"/>
      <c r="AP80" s="94">
        <f t="shared" si="21"/>
        <v>-0.01</v>
      </c>
      <c r="AR80" s="94">
        <f t="shared" si="17"/>
        <v>-0.01</v>
      </c>
      <c r="AT80" s="94">
        <f t="shared" si="18"/>
        <v>0</v>
      </c>
      <c r="AV80" s="92"/>
      <c r="AW80" s="93"/>
    </row>
    <row r="81" spans="1:49" collapsed="1" x14ac:dyDescent="0.2">
      <c r="A81" s="90"/>
      <c r="B81" s="90"/>
      <c r="C81" s="90"/>
      <c r="D81" s="90"/>
      <c r="E81" s="90" t="s">
        <v>130</v>
      </c>
      <c r="F81" s="90"/>
      <c r="G81" s="90"/>
      <c r="H81" s="91">
        <f>ROUND(SUM(H74:H80),5)</f>
        <v>-0.01</v>
      </c>
      <c r="I81" s="90"/>
      <c r="J81" s="91">
        <f>ROUND(SUM(J74:J80),5)</f>
        <v>44308.77</v>
      </c>
      <c r="K81" s="90"/>
      <c r="L81" s="91">
        <f>ROUND(SUM(L74:L80),5)</f>
        <v>46071.91</v>
      </c>
      <c r="M81" s="90"/>
      <c r="N81" s="91">
        <f>ROUND(SUM(N74:N80),5)</f>
        <v>21127.81</v>
      </c>
      <c r="O81" s="90"/>
      <c r="P81" s="91">
        <f>ROUND(SUM(P74:P80),5)</f>
        <v>63854.09</v>
      </c>
      <c r="Q81" s="90"/>
      <c r="R81" s="91">
        <f>ROUND(SUM(R74:R80),5)</f>
        <v>103673.08</v>
      </c>
      <c r="S81" s="90"/>
      <c r="T81" s="91">
        <f>ROUND(SUM(T74:T80),5)</f>
        <v>26275.81</v>
      </c>
      <c r="U81" s="90"/>
      <c r="V81" s="91">
        <f>ROUND(SUM(V74:V80),5)</f>
        <v>21583.8</v>
      </c>
      <c r="W81" s="90"/>
      <c r="X81" s="91">
        <f>ROUND(SUM(X74:X80),5)</f>
        <v>20596.16</v>
      </c>
      <c r="Y81" s="90"/>
      <c r="Z81" s="91">
        <f>ROUND(SUM(Z74:Z80),5)</f>
        <v>21591.57</v>
      </c>
      <c r="AA81" s="90"/>
      <c r="AB81" s="91">
        <f t="shared" si="19"/>
        <v>369083</v>
      </c>
      <c r="AC81" s="90"/>
      <c r="AD81" s="91">
        <f>ROUND(SUM(AD74:AD80),5)</f>
        <v>43784.62</v>
      </c>
      <c r="AE81" s="90"/>
      <c r="AF81" s="91">
        <f>ROUND(SUM(AF74:AF80),5)</f>
        <v>51163.1</v>
      </c>
      <c r="AG81" s="90"/>
      <c r="AH81" s="91">
        <f>ROUND(SUM(AH74:AH80),5)</f>
        <v>0</v>
      </c>
      <c r="AI81" s="90"/>
      <c r="AJ81" s="91">
        <f t="shared" si="20"/>
        <v>0</v>
      </c>
      <c r="AK81" s="90"/>
      <c r="AL81" s="91">
        <f>ROUND(SUM(AL74:AL80),5)</f>
        <v>65236.79</v>
      </c>
      <c r="AM81" s="90"/>
      <c r="AN81" s="91">
        <f>ROUND(SUM(AN74:AN80),5)</f>
        <v>0</v>
      </c>
      <c r="AO81" s="90"/>
      <c r="AP81" s="91">
        <f t="shared" si="21"/>
        <v>529267.5</v>
      </c>
      <c r="AR81" s="91">
        <f t="shared" si="17"/>
        <v>464030.70999999996</v>
      </c>
      <c r="AT81" s="91">
        <f t="shared" si="18"/>
        <v>65236.79</v>
      </c>
      <c r="AV81" s="92"/>
      <c r="AW81" s="93"/>
    </row>
    <row r="82" spans="1:49" hidden="1" outlineLevel="1" x14ac:dyDescent="0.2">
      <c r="A82" s="90"/>
      <c r="B82" s="90"/>
      <c r="C82" s="90"/>
      <c r="D82" s="90"/>
      <c r="E82" s="90" t="s">
        <v>131</v>
      </c>
      <c r="F82" s="90"/>
      <c r="G82" s="90"/>
      <c r="H82" s="91"/>
      <c r="I82" s="90"/>
      <c r="J82" s="91"/>
      <c r="K82" s="90"/>
      <c r="L82" s="91"/>
      <c r="M82" s="90"/>
      <c r="N82" s="91"/>
      <c r="O82" s="90"/>
      <c r="P82" s="91"/>
      <c r="Q82" s="90"/>
      <c r="R82" s="91"/>
      <c r="S82" s="90"/>
      <c r="T82" s="91"/>
      <c r="U82" s="90"/>
      <c r="V82" s="91"/>
      <c r="W82" s="90"/>
      <c r="X82" s="91"/>
      <c r="Y82" s="90"/>
      <c r="Z82" s="91"/>
      <c r="AA82" s="90"/>
      <c r="AB82" s="91"/>
      <c r="AC82" s="90"/>
      <c r="AD82" s="91"/>
      <c r="AE82" s="90"/>
      <c r="AF82" s="91"/>
      <c r="AG82" s="90"/>
      <c r="AH82" s="91"/>
      <c r="AI82" s="90"/>
      <c r="AJ82" s="91"/>
      <c r="AK82" s="90"/>
      <c r="AL82" s="91"/>
      <c r="AM82" s="90"/>
      <c r="AN82" s="91"/>
      <c r="AO82" s="90"/>
      <c r="AP82" s="91"/>
      <c r="AR82" s="91"/>
      <c r="AT82" s="91"/>
      <c r="AV82" s="92"/>
      <c r="AW82" s="93"/>
    </row>
    <row r="83" spans="1:49" hidden="1" outlineLevel="1" x14ac:dyDescent="0.2">
      <c r="A83" s="90"/>
      <c r="B83" s="90"/>
      <c r="C83" s="90"/>
      <c r="D83" s="90"/>
      <c r="E83" s="90"/>
      <c r="F83" s="90" t="s">
        <v>132</v>
      </c>
      <c r="G83" s="90"/>
      <c r="H83" s="91">
        <v>0</v>
      </c>
      <c r="I83" s="90"/>
      <c r="J83" s="91">
        <v>0</v>
      </c>
      <c r="K83" s="90"/>
      <c r="L83" s="91">
        <v>0</v>
      </c>
      <c r="M83" s="90"/>
      <c r="N83" s="91">
        <v>0</v>
      </c>
      <c r="O83" s="90"/>
      <c r="P83" s="91">
        <v>0</v>
      </c>
      <c r="Q83" s="90"/>
      <c r="R83" s="91">
        <v>0</v>
      </c>
      <c r="S83" s="90"/>
      <c r="T83" s="91">
        <v>0</v>
      </c>
      <c r="U83" s="90"/>
      <c r="V83" s="91">
        <v>0</v>
      </c>
      <c r="W83" s="90"/>
      <c r="X83" s="91">
        <v>0</v>
      </c>
      <c r="Y83" s="90"/>
      <c r="Z83" s="91">
        <v>0</v>
      </c>
      <c r="AA83" s="90"/>
      <c r="AB83" s="91">
        <f t="shared" ref="AB83:AB89" si="22">ROUND(SUM(J83:Z83),5)</f>
        <v>0</v>
      </c>
      <c r="AC83" s="90"/>
      <c r="AD83" s="91">
        <v>0</v>
      </c>
      <c r="AE83" s="90"/>
      <c r="AF83" s="91">
        <v>11960</v>
      </c>
      <c r="AG83" s="90"/>
      <c r="AH83" s="91">
        <v>0</v>
      </c>
      <c r="AI83" s="90"/>
      <c r="AJ83" s="91">
        <f t="shared" ref="AJ83:AJ89" si="23">AH83</f>
        <v>0</v>
      </c>
      <c r="AK83" s="90"/>
      <c r="AL83" s="91">
        <v>0</v>
      </c>
      <c r="AM83" s="90"/>
      <c r="AN83" s="91">
        <v>0</v>
      </c>
      <c r="AO83" s="90"/>
      <c r="AP83" s="91">
        <f t="shared" ref="AP83:AP89" si="24">ROUND(H83+SUM(AB83:AF83)+SUM(AJ83:AN83),5)</f>
        <v>11960</v>
      </c>
      <c r="AR83" s="91">
        <f t="shared" si="17"/>
        <v>11960</v>
      </c>
      <c r="AT83" s="91">
        <f t="shared" si="18"/>
        <v>0</v>
      </c>
      <c r="AV83" s="92"/>
      <c r="AW83" s="93"/>
    </row>
    <row r="84" spans="1:49" hidden="1" outlineLevel="1" x14ac:dyDescent="0.2">
      <c r="A84" s="90"/>
      <c r="B84" s="90"/>
      <c r="C84" s="90"/>
      <c r="D84" s="90"/>
      <c r="E84" s="90"/>
      <c r="F84" s="90" t="s">
        <v>133</v>
      </c>
      <c r="G84" s="90"/>
      <c r="H84" s="91">
        <v>0</v>
      </c>
      <c r="I84" s="90"/>
      <c r="J84" s="91">
        <v>0</v>
      </c>
      <c r="K84" s="90"/>
      <c r="L84" s="91">
        <v>0</v>
      </c>
      <c r="M84" s="90"/>
      <c r="N84" s="91">
        <v>0</v>
      </c>
      <c r="O84" s="90"/>
      <c r="P84" s="91">
        <v>0</v>
      </c>
      <c r="Q84" s="90"/>
      <c r="R84" s="91">
        <v>0</v>
      </c>
      <c r="S84" s="90"/>
      <c r="T84" s="91">
        <v>0</v>
      </c>
      <c r="U84" s="90"/>
      <c r="V84" s="91">
        <v>0</v>
      </c>
      <c r="W84" s="90"/>
      <c r="X84" s="91">
        <v>0</v>
      </c>
      <c r="Y84" s="90"/>
      <c r="Z84" s="91">
        <v>0</v>
      </c>
      <c r="AA84" s="90"/>
      <c r="AB84" s="91">
        <f t="shared" si="22"/>
        <v>0</v>
      </c>
      <c r="AC84" s="90"/>
      <c r="AD84" s="91">
        <v>5250</v>
      </c>
      <c r="AE84" s="90"/>
      <c r="AF84" s="91">
        <v>0</v>
      </c>
      <c r="AG84" s="90"/>
      <c r="AH84" s="91">
        <v>0</v>
      </c>
      <c r="AI84" s="90"/>
      <c r="AJ84" s="91">
        <f t="shared" si="23"/>
        <v>0</v>
      </c>
      <c r="AK84" s="90"/>
      <c r="AL84" s="91">
        <v>0</v>
      </c>
      <c r="AM84" s="90"/>
      <c r="AN84" s="91">
        <v>0</v>
      </c>
      <c r="AO84" s="90"/>
      <c r="AP84" s="91">
        <f t="shared" si="24"/>
        <v>5250</v>
      </c>
      <c r="AR84" s="91">
        <f t="shared" si="17"/>
        <v>5250</v>
      </c>
      <c r="AT84" s="91">
        <f t="shared" si="18"/>
        <v>0</v>
      </c>
      <c r="AV84" s="92"/>
      <c r="AW84" s="93"/>
    </row>
    <row r="85" spans="1:49" hidden="1" outlineLevel="1" x14ac:dyDescent="0.2">
      <c r="A85" s="90"/>
      <c r="B85" s="90"/>
      <c r="C85" s="90"/>
      <c r="D85" s="90"/>
      <c r="E85" s="90"/>
      <c r="F85" s="90" t="s">
        <v>134</v>
      </c>
      <c r="G85" s="90"/>
      <c r="H85" s="91">
        <v>0</v>
      </c>
      <c r="I85" s="90"/>
      <c r="J85" s="91">
        <v>192.32</v>
      </c>
      <c r="K85" s="90"/>
      <c r="L85" s="91">
        <v>199.19</v>
      </c>
      <c r="M85" s="90"/>
      <c r="N85" s="91">
        <v>91.59</v>
      </c>
      <c r="O85" s="90"/>
      <c r="P85" s="91">
        <v>277.05</v>
      </c>
      <c r="Q85" s="90"/>
      <c r="R85" s="91">
        <v>448.82</v>
      </c>
      <c r="S85" s="90"/>
      <c r="T85" s="91">
        <v>114.52</v>
      </c>
      <c r="U85" s="90"/>
      <c r="V85" s="91">
        <v>93.87</v>
      </c>
      <c r="W85" s="90"/>
      <c r="X85" s="91">
        <v>89.31</v>
      </c>
      <c r="Y85" s="90"/>
      <c r="Z85" s="91">
        <v>93.87</v>
      </c>
      <c r="AA85" s="90"/>
      <c r="AB85" s="91">
        <f t="shared" si="22"/>
        <v>1600.54</v>
      </c>
      <c r="AC85" s="90"/>
      <c r="AD85" s="91">
        <v>190.05</v>
      </c>
      <c r="AE85" s="90"/>
      <c r="AF85" s="91">
        <v>321.57</v>
      </c>
      <c r="AG85" s="90"/>
      <c r="AH85" s="91">
        <v>0</v>
      </c>
      <c r="AI85" s="90"/>
      <c r="AJ85" s="91">
        <f t="shared" si="23"/>
        <v>0</v>
      </c>
      <c r="AK85" s="90"/>
      <c r="AL85" s="91">
        <v>277.08999999999997</v>
      </c>
      <c r="AM85" s="90"/>
      <c r="AN85" s="91">
        <v>0</v>
      </c>
      <c r="AO85" s="90"/>
      <c r="AP85" s="91">
        <f t="shared" si="24"/>
        <v>2389.25</v>
      </c>
      <c r="AR85" s="91">
        <f t="shared" si="17"/>
        <v>2112.16</v>
      </c>
      <c r="AT85" s="91">
        <f t="shared" si="18"/>
        <v>277.08999999999997</v>
      </c>
      <c r="AV85" s="92"/>
      <c r="AW85" s="93"/>
    </row>
    <row r="86" spans="1:49" hidden="1" outlineLevel="1" x14ac:dyDescent="0.2">
      <c r="A86" s="90"/>
      <c r="B86" s="90"/>
      <c r="C86" s="90"/>
      <c r="D86" s="90"/>
      <c r="E86" s="90"/>
      <c r="F86" s="90" t="s">
        <v>135</v>
      </c>
      <c r="G86" s="90"/>
      <c r="H86" s="91">
        <v>0</v>
      </c>
      <c r="I86" s="90"/>
      <c r="J86" s="91">
        <v>942.17</v>
      </c>
      <c r="K86" s="90"/>
      <c r="L86" s="91">
        <v>450.85</v>
      </c>
      <c r="M86" s="90"/>
      <c r="N86" s="91">
        <v>115.32</v>
      </c>
      <c r="O86" s="90"/>
      <c r="P86" s="91">
        <v>748.86</v>
      </c>
      <c r="Q86" s="90"/>
      <c r="R86" s="91">
        <v>565.07000000000005</v>
      </c>
      <c r="S86" s="90"/>
      <c r="T86" s="91">
        <v>144.16</v>
      </c>
      <c r="U86" s="90"/>
      <c r="V86" s="91">
        <v>118.22</v>
      </c>
      <c r="W86" s="90"/>
      <c r="X86" s="91">
        <v>112.46</v>
      </c>
      <c r="Y86" s="90"/>
      <c r="Z86" s="91">
        <v>118.22</v>
      </c>
      <c r="AA86" s="90"/>
      <c r="AB86" s="91">
        <f t="shared" si="22"/>
        <v>3315.33</v>
      </c>
      <c r="AC86" s="90"/>
      <c r="AD86" s="91">
        <v>1139.31</v>
      </c>
      <c r="AE86" s="90"/>
      <c r="AF86" s="91">
        <v>544.04999999999995</v>
      </c>
      <c r="AG86" s="90"/>
      <c r="AH86" s="91">
        <v>0</v>
      </c>
      <c r="AI86" s="90"/>
      <c r="AJ86" s="91">
        <f t="shared" si="23"/>
        <v>0</v>
      </c>
      <c r="AK86" s="90"/>
      <c r="AL86" s="91">
        <v>348.86</v>
      </c>
      <c r="AM86" s="90"/>
      <c r="AN86" s="91">
        <v>0</v>
      </c>
      <c r="AO86" s="90"/>
      <c r="AP86" s="91">
        <f t="shared" si="24"/>
        <v>5347.55</v>
      </c>
      <c r="AR86" s="91">
        <f t="shared" si="17"/>
        <v>4998.6899999999996</v>
      </c>
      <c r="AT86" s="91">
        <f t="shared" si="18"/>
        <v>348.86</v>
      </c>
      <c r="AV86" s="92"/>
      <c r="AW86" s="93"/>
    </row>
    <row r="87" spans="1:49" hidden="1" outlineLevel="1" x14ac:dyDescent="0.2">
      <c r="A87" s="90"/>
      <c r="B87" s="90"/>
      <c r="C87" s="90"/>
      <c r="D87" s="90"/>
      <c r="E87" s="90"/>
      <c r="F87" s="90" t="s">
        <v>136</v>
      </c>
      <c r="G87" s="90"/>
      <c r="H87" s="91">
        <v>0</v>
      </c>
      <c r="I87" s="90"/>
      <c r="J87" s="91">
        <v>1037.5</v>
      </c>
      <c r="K87" s="90"/>
      <c r="L87" s="91">
        <v>2995</v>
      </c>
      <c r="M87" s="90"/>
      <c r="N87" s="91">
        <v>0</v>
      </c>
      <c r="O87" s="90"/>
      <c r="P87" s="91">
        <v>4516.49</v>
      </c>
      <c r="Q87" s="90"/>
      <c r="R87" s="91">
        <v>2957.35</v>
      </c>
      <c r="S87" s="90"/>
      <c r="T87" s="91">
        <v>0</v>
      </c>
      <c r="U87" s="90"/>
      <c r="V87" s="91">
        <v>0</v>
      </c>
      <c r="W87" s="90"/>
      <c r="X87" s="91">
        <v>0</v>
      </c>
      <c r="Y87" s="90"/>
      <c r="Z87" s="91">
        <v>0</v>
      </c>
      <c r="AA87" s="90"/>
      <c r="AB87" s="91">
        <f t="shared" si="22"/>
        <v>11506.34</v>
      </c>
      <c r="AC87" s="90"/>
      <c r="AD87" s="91">
        <v>0</v>
      </c>
      <c r="AE87" s="90"/>
      <c r="AF87" s="91">
        <v>70</v>
      </c>
      <c r="AG87" s="90"/>
      <c r="AH87" s="91">
        <v>0</v>
      </c>
      <c r="AI87" s="90"/>
      <c r="AJ87" s="91">
        <f t="shared" si="23"/>
        <v>0</v>
      </c>
      <c r="AK87" s="90"/>
      <c r="AL87" s="91">
        <v>0</v>
      </c>
      <c r="AM87" s="90"/>
      <c r="AN87" s="91">
        <v>0</v>
      </c>
      <c r="AO87" s="90"/>
      <c r="AP87" s="91">
        <f t="shared" si="24"/>
        <v>11576.34</v>
      </c>
      <c r="AR87" s="91">
        <f t="shared" si="17"/>
        <v>11576.34</v>
      </c>
      <c r="AT87" s="91">
        <f t="shared" si="18"/>
        <v>0</v>
      </c>
      <c r="AV87" s="92"/>
      <c r="AW87" s="93"/>
    </row>
    <row r="88" spans="1:49" ht="16" hidden="1" outlineLevel="1" thickBot="1" x14ac:dyDescent="0.25">
      <c r="A88" s="90"/>
      <c r="B88" s="90"/>
      <c r="C88" s="90"/>
      <c r="D88" s="90"/>
      <c r="E88" s="90"/>
      <c r="F88" s="90" t="s">
        <v>137</v>
      </c>
      <c r="G88" s="90"/>
      <c r="H88" s="94">
        <v>0</v>
      </c>
      <c r="I88" s="90"/>
      <c r="J88" s="94">
        <v>27.18</v>
      </c>
      <c r="K88" s="90"/>
      <c r="L88" s="94">
        <v>27.18</v>
      </c>
      <c r="M88" s="90"/>
      <c r="N88" s="94">
        <v>29.65</v>
      </c>
      <c r="O88" s="90"/>
      <c r="P88" s="94">
        <v>32.729999999999997</v>
      </c>
      <c r="Q88" s="90"/>
      <c r="R88" s="94">
        <v>1007.48</v>
      </c>
      <c r="S88" s="90"/>
      <c r="T88" s="94">
        <v>17.2</v>
      </c>
      <c r="U88" s="90"/>
      <c r="V88" s="94">
        <v>80.16</v>
      </c>
      <c r="W88" s="90"/>
      <c r="X88" s="94">
        <v>0</v>
      </c>
      <c r="Y88" s="90"/>
      <c r="Z88" s="94">
        <v>0</v>
      </c>
      <c r="AA88" s="90"/>
      <c r="AB88" s="94">
        <f t="shared" si="22"/>
        <v>1221.58</v>
      </c>
      <c r="AC88" s="90"/>
      <c r="AD88" s="94">
        <v>4257.2</v>
      </c>
      <c r="AE88" s="90"/>
      <c r="AF88" s="94">
        <v>794.9</v>
      </c>
      <c r="AG88" s="90"/>
      <c r="AH88" s="94">
        <v>0</v>
      </c>
      <c r="AI88" s="90"/>
      <c r="AJ88" s="94">
        <f t="shared" si="23"/>
        <v>0</v>
      </c>
      <c r="AK88" s="90"/>
      <c r="AL88" s="94">
        <v>15695.09</v>
      </c>
      <c r="AM88" s="90"/>
      <c r="AN88" s="94">
        <v>0</v>
      </c>
      <c r="AO88" s="90"/>
      <c r="AP88" s="94">
        <f t="shared" si="24"/>
        <v>21968.77</v>
      </c>
      <c r="AR88" s="94">
        <f t="shared" si="17"/>
        <v>6273.6799999999994</v>
      </c>
      <c r="AT88" s="94">
        <f t="shared" si="18"/>
        <v>15695.09</v>
      </c>
      <c r="AV88" s="92"/>
      <c r="AW88" s="93"/>
    </row>
    <row r="89" spans="1:49" collapsed="1" x14ac:dyDescent="0.2">
      <c r="A89" s="90"/>
      <c r="B89" s="90"/>
      <c r="C89" s="90"/>
      <c r="D89" s="90"/>
      <c r="E89" s="90" t="s">
        <v>138</v>
      </c>
      <c r="F89" s="90"/>
      <c r="G89" s="90"/>
      <c r="H89" s="91">
        <f>ROUND(SUM(H82:H88),5)</f>
        <v>0</v>
      </c>
      <c r="I89" s="90"/>
      <c r="J89" s="91">
        <f>ROUND(SUM(J82:J88),5)</f>
        <v>2199.17</v>
      </c>
      <c r="K89" s="90"/>
      <c r="L89" s="91">
        <f>ROUND(SUM(L82:L88),5)</f>
        <v>3672.22</v>
      </c>
      <c r="M89" s="90"/>
      <c r="N89" s="91">
        <f>ROUND(SUM(N82:N88),5)</f>
        <v>236.56</v>
      </c>
      <c r="O89" s="90"/>
      <c r="P89" s="91">
        <f>ROUND(SUM(P82:P88),5)</f>
        <v>5575.13</v>
      </c>
      <c r="Q89" s="90"/>
      <c r="R89" s="91">
        <f>ROUND(SUM(R82:R88),5)</f>
        <v>4978.72</v>
      </c>
      <c r="S89" s="90"/>
      <c r="T89" s="91">
        <f>ROUND(SUM(T82:T88),5)</f>
        <v>275.88</v>
      </c>
      <c r="U89" s="90"/>
      <c r="V89" s="91">
        <f>ROUND(SUM(V82:V88),5)</f>
        <v>292.25</v>
      </c>
      <c r="W89" s="90"/>
      <c r="X89" s="91">
        <f>ROUND(SUM(X82:X88),5)</f>
        <v>201.77</v>
      </c>
      <c r="Y89" s="90"/>
      <c r="Z89" s="91">
        <f>ROUND(SUM(Z82:Z88),5)</f>
        <v>212.09</v>
      </c>
      <c r="AA89" s="90"/>
      <c r="AB89" s="91">
        <f t="shared" si="22"/>
        <v>17643.79</v>
      </c>
      <c r="AC89" s="90"/>
      <c r="AD89" s="91">
        <f>ROUND(SUM(AD82:AD88),5)</f>
        <v>10836.56</v>
      </c>
      <c r="AE89" s="90"/>
      <c r="AF89" s="91">
        <f>ROUND(SUM(AF82:AF88),5)</f>
        <v>13690.52</v>
      </c>
      <c r="AG89" s="90"/>
      <c r="AH89" s="91">
        <f>ROUND(SUM(AH82:AH88),5)</f>
        <v>0</v>
      </c>
      <c r="AI89" s="90"/>
      <c r="AJ89" s="91">
        <f t="shared" si="23"/>
        <v>0</v>
      </c>
      <c r="AK89" s="90"/>
      <c r="AL89" s="91">
        <f>ROUND(SUM(AL82:AL88),5)</f>
        <v>16321.04</v>
      </c>
      <c r="AM89" s="90"/>
      <c r="AN89" s="91">
        <f>ROUND(SUM(AN82:AN88),5)</f>
        <v>0</v>
      </c>
      <c r="AO89" s="90"/>
      <c r="AP89" s="91">
        <f t="shared" si="24"/>
        <v>58491.91</v>
      </c>
      <c r="AR89" s="91">
        <f t="shared" si="17"/>
        <v>42170.869999999995</v>
      </c>
      <c r="AT89" s="91">
        <f t="shared" si="18"/>
        <v>16321.04</v>
      </c>
      <c r="AV89" s="92"/>
      <c r="AW89" s="93"/>
    </row>
    <row r="90" spans="1:49" hidden="1" outlineLevel="1" x14ac:dyDescent="0.2">
      <c r="A90" s="90"/>
      <c r="B90" s="90"/>
      <c r="C90" s="90"/>
      <c r="D90" s="90"/>
      <c r="E90" s="90" t="s">
        <v>139</v>
      </c>
      <c r="F90" s="90"/>
      <c r="G90" s="90"/>
      <c r="H90" s="91"/>
      <c r="I90" s="90"/>
      <c r="J90" s="91"/>
      <c r="K90" s="90"/>
      <c r="L90" s="91"/>
      <c r="M90" s="90"/>
      <c r="N90" s="91"/>
      <c r="O90" s="90"/>
      <c r="P90" s="91"/>
      <c r="Q90" s="90"/>
      <c r="R90" s="91"/>
      <c r="S90" s="90"/>
      <c r="T90" s="91"/>
      <c r="U90" s="90"/>
      <c r="V90" s="91"/>
      <c r="W90" s="90"/>
      <c r="X90" s="91"/>
      <c r="Y90" s="90"/>
      <c r="Z90" s="91"/>
      <c r="AA90" s="90"/>
      <c r="AB90" s="91"/>
      <c r="AC90" s="90"/>
      <c r="AD90" s="91"/>
      <c r="AE90" s="90"/>
      <c r="AF90" s="91"/>
      <c r="AG90" s="90"/>
      <c r="AH90" s="91"/>
      <c r="AI90" s="90"/>
      <c r="AJ90" s="91"/>
      <c r="AK90" s="90"/>
      <c r="AL90" s="91"/>
      <c r="AM90" s="90"/>
      <c r="AN90" s="91"/>
      <c r="AO90" s="90"/>
      <c r="AP90" s="91"/>
      <c r="AR90" s="91"/>
      <c r="AT90" s="91"/>
      <c r="AV90" s="92"/>
      <c r="AW90" s="93"/>
    </row>
    <row r="91" spans="1:49" hidden="1" outlineLevel="1" x14ac:dyDescent="0.2">
      <c r="A91" s="90"/>
      <c r="B91" s="90"/>
      <c r="C91" s="90"/>
      <c r="D91" s="90"/>
      <c r="E91" s="90"/>
      <c r="F91" s="90" t="s">
        <v>140</v>
      </c>
      <c r="G91" s="90"/>
      <c r="H91" s="91">
        <v>0</v>
      </c>
      <c r="I91" s="90"/>
      <c r="J91" s="91">
        <v>2248</v>
      </c>
      <c r="K91" s="90"/>
      <c r="L91" s="91">
        <v>4416.78</v>
      </c>
      <c r="M91" s="90"/>
      <c r="N91" s="91">
        <v>950.94</v>
      </c>
      <c r="O91" s="90"/>
      <c r="P91" s="91">
        <v>520.15</v>
      </c>
      <c r="Q91" s="90"/>
      <c r="R91" s="91">
        <v>1610.41</v>
      </c>
      <c r="S91" s="90"/>
      <c r="T91" s="91">
        <v>0</v>
      </c>
      <c r="U91" s="90"/>
      <c r="V91" s="91">
        <v>7.35</v>
      </c>
      <c r="W91" s="90"/>
      <c r="X91" s="91">
        <v>0</v>
      </c>
      <c r="Y91" s="90"/>
      <c r="Z91" s="91">
        <v>0</v>
      </c>
      <c r="AA91" s="90"/>
      <c r="AB91" s="91">
        <f t="shared" ref="AB91:AB97" si="25">ROUND(SUM(J91:Z91),5)</f>
        <v>9753.6299999999992</v>
      </c>
      <c r="AC91" s="90"/>
      <c r="AD91" s="91">
        <v>24.57</v>
      </c>
      <c r="AE91" s="90"/>
      <c r="AF91" s="91">
        <v>32.1</v>
      </c>
      <c r="AG91" s="90"/>
      <c r="AH91" s="91">
        <v>0</v>
      </c>
      <c r="AI91" s="90"/>
      <c r="AJ91" s="91">
        <f t="shared" ref="AJ91:AJ97" si="26">AH91</f>
        <v>0</v>
      </c>
      <c r="AK91" s="90"/>
      <c r="AL91" s="91">
        <v>0</v>
      </c>
      <c r="AM91" s="90"/>
      <c r="AN91" s="91">
        <v>0</v>
      </c>
      <c r="AO91" s="90"/>
      <c r="AP91" s="91">
        <f t="shared" ref="AP91:AP97" si="27">ROUND(H91+SUM(AB91:AF91)+SUM(AJ91:AN91),5)</f>
        <v>9810.2999999999993</v>
      </c>
      <c r="AR91" s="91">
        <f t="shared" si="17"/>
        <v>9810.2999999999993</v>
      </c>
      <c r="AT91" s="91">
        <f t="shared" si="18"/>
        <v>0</v>
      </c>
      <c r="AV91" s="92"/>
      <c r="AW91" s="93"/>
    </row>
    <row r="92" spans="1:49" hidden="1" outlineLevel="1" x14ac:dyDescent="0.2">
      <c r="A92" s="90"/>
      <c r="B92" s="90"/>
      <c r="C92" s="90"/>
      <c r="D92" s="90"/>
      <c r="E92" s="90"/>
      <c r="F92" s="90" t="s">
        <v>141</v>
      </c>
      <c r="G92" s="90"/>
      <c r="H92" s="91">
        <v>0</v>
      </c>
      <c r="I92" s="90"/>
      <c r="J92" s="91">
        <v>3556.46</v>
      </c>
      <c r="K92" s="90"/>
      <c r="L92" s="91">
        <v>0</v>
      </c>
      <c r="M92" s="90"/>
      <c r="N92" s="91">
        <v>0</v>
      </c>
      <c r="O92" s="90"/>
      <c r="P92" s="91">
        <v>0</v>
      </c>
      <c r="Q92" s="90"/>
      <c r="R92" s="91">
        <v>109.79</v>
      </c>
      <c r="S92" s="90"/>
      <c r="T92" s="91">
        <v>0</v>
      </c>
      <c r="U92" s="90"/>
      <c r="V92" s="91">
        <v>0</v>
      </c>
      <c r="W92" s="90"/>
      <c r="X92" s="91">
        <v>0</v>
      </c>
      <c r="Y92" s="90"/>
      <c r="Z92" s="91">
        <v>0</v>
      </c>
      <c r="AA92" s="90"/>
      <c r="AB92" s="91">
        <f t="shared" si="25"/>
        <v>3666.25</v>
      </c>
      <c r="AC92" s="90"/>
      <c r="AD92" s="91">
        <v>0</v>
      </c>
      <c r="AE92" s="90"/>
      <c r="AF92" s="91">
        <v>0</v>
      </c>
      <c r="AG92" s="90"/>
      <c r="AH92" s="91">
        <v>0</v>
      </c>
      <c r="AI92" s="90"/>
      <c r="AJ92" s="91">
        <f t="shared" si="26"/>
        <v>0</v>
      </c>
      <c r="AK92" s="90"/>
      <c r="AL92" s="91">
        <v>0</v>
      </c>
      <c r="AM92" s="90"/>
      <c r="AN92" s="91">
        <v>0</v>
      </c>
      <c r="AO92" s="90"/>
      <c r="AP92" s="91">
        <f t="shared" si="27"/>
        <v>3666.25</v>
      </c>
      <c r="AR92" s="91">
        <f t="shared" si="17"/>
        <v>3666.25</v>
      </c>
      <c r="AT92" s="91">
        <f t="shared" si="18"/>
        <v>0</v>
      </c>
      <c r="AV92" s="92"/>
      <c r="AW92" s="93"/>
    </row>
    <row r="93" spans="1:49" hidden="1" outlineLevel="1" x14ac:dyDescent="0.2">
      <c r="A93" s="90"/>
      <c r="B93" s="90"/>
      <c r="C93" s="90"/>
      <c r="D93" s="90"/>
      <c r="E93" s="90"/>
      <c r="F93" s="90" t="s">
        <v>142</v>
      </c>
      <c r="G93" s="90"/>
      <c r="H93" s="91">
        <v>0</v>
      </c>
      <c r="I93" s="90"/>
      <c r="J93" s="91">
        <v>0</v>
      </c>
      <c r="K93" s="90"/>
      <c r="L93" s="91">
        <v>0</v>
      </c>
      <c r="M93" s="90"/>
      <c r="N93" s="91">
        <v>0</v>
      </c>
      <c r="O93" s="90"/>
      <c r="P93" s="91">
        <v>106</v>
      </c>
      <c r="Q93" s="90"/>
      <c r="R93" s="91">
        <v>0</v>
      </c>
      <c r="S93" s="90"/>
      <c r="T93" s="91">
        <v>0</v>
      </c>
      <c r="U93" s="90"/>
      <c r="V93" s="91">
        <v>0</v>
      </c>
      <c r="W93" s="90"/>
      <c r="X93" s="91">
        <v>0</v>
      </c>
      <c r="Y93" s="90"/>
      <c r="Z93" s="91">
        <v>0</v>
      </c>
      <c r="AA93" s="90"/>
      <c r="AB93" s="91">
        <f t="shared" si="25"/>
        <v>106</v>
      </c>
      <c r="AC93" s="90"/>
      <c r="AD93" s="91">
        <v>0</v>
      </c>
      <c r="AE93" s="90"/>
      <c r="AF93" s="91">
        <v>0</v>
      </c>
      <c r="AG93" s="90"/>
      <c r="AH93" s="91">
        <v>0</v>
      </c>
      <c r="AI93" s="90"/>
      <c r="AJ93" s="91">
        <f t="shared" si="26"/>
        <v>0</v>
      </c>
      <c r="AK93" s="90"/>
      <c r="AL93" s="91">
        <v>0</v>
      </c>
      <c r="AM93" s="90"/>
      <c r="AN93" s="91">
        <v>0</v>
      </c>
      <c r="AO93" s="90"/>
      <c r="AP93" s="91">
        <f t="shared" si="27"/>
        <v>106</v>
      </c>
      <c r="AR93" s="91">
        <f t="shared" si="17"/>
        <v>106</v>
      </c>
      <c r="AT93" s="91">
        <f t="shared" si="18"/>
        <v>0</v>
      </c>
      <c r="AV93" s="92"/>
      <c r="AW93" s="93"/>
    </row>
    <row r="94" spans="1:49" hidden="1" outlineLevel="1" x14ac:dyDescent="0.2">
      <c r="A94" s="90"/>
      <c r="B94" s="90"/>
      <c r="C94" s="90"/>
      <c r="D94" s="90"/>
      <c r="E94" s="90"/>
      <c r="F94" s="90" t="s">
        <v>143</v>
      </c>
      <c r="G94" s="90"/>
      <c r="H94" s="91">
        <v>0</v>
      </c>
      <c r="I94" s="90"/>
      <c r="J94" s="91">
        <v>0</v>
      </c>
      <c r="K94" s="90"/>
      <c r="L94" s="91">
        <v>16500</v>
      </c>
      <c r="M94" s="90"/>
      <c r="N94" s="91">
        <v>0</v>
      </c>
      <c r="O94" s="90"/>
      <c r="P94" s="91">
        <v>0</v>
      </c>
      <c r="Q94" s="90"/>
      <c r="R94" s="91">
        <v>0</v>
      </c>
      <c r="S94" s="90"/>
      <c r="T94" s="91">
        <v>0</v>
      </c>
      <c r="U94" s="90"/>
      <c r="V94" s="91">
        <v>0</v>
      </c>
      <c r="W94" s="90"/>
      <c r="X94" s="91">
        <v>0</v>
      </c>
      <c r="Y94" s="90"/>
      <c r="Z94" s="91">
        <v>0</v>
      </c>
      <c r="AA94" s="90"/>
      <c r="AB94" s="91">
        <f t="shared" si="25"/>
        <v>16500</v>
      </c>
      <c r="AC94" s="90"/>
      <c r="AD94" s="91">
        <v>0</v>
      </c>
      <c r="AE94" s="90"/>
      <c r="AF94" s="91">
        <v>0</v>
      </c>
      <c r="AG94" s="90"/>
      <c r="AH94" s="91">
        <v>0</v>
      </c>
      <c r="AI94" s="90"/>
      <c r="AJ94" s="91">
        <f t="shared" si="26"/>
        <v>0</v>
      </c>
      <c r="AK94" s="90"/>
      <c r="AL94" s="91">
        <v>0</v>
      </c>
      <c r="AM94" s="90"/>
      <c r="AN94" s="91">
        <v>0</v>
      </c>
      <c r="AO94" s="90"/>
      <c r="AP94" s="91">
        <f t="shared" si="27"/>
        <v>16500</v>
      </c>
      <c r="AR94" s="91">
        <f t="shared" si="17"/>
        <v>16500</v>
      </c>
      <c r="AT94" s="91">
        <f t="shared" si="18"/>
        <v>0</v>
      </c>
      <c r="AV94" s="92"/>
      <c r="AW94" s="93"/>
    </row>
    <row r="95" spans="1:49" hidden="1" outlineLevel="1" x14ac:dyDescent="0.2">
      <c r="A95" s="90"/>
      <c r="B95" s="90"/>
      <c r="C95" s="90"/>
      <c r="D95" s="90"/>
      <c r="E95" s="90"/>
      <c r="F95" s="90" t="s">
        <v>144</v>
      </c>
      <c r="G95" s="90"/>
      <c r="H95" s="91">
        <v>0</v>
      </c>
      <c r="I95" s="90"/>
      <c r="J95" s="91">
        <v>23586</v>
      </c>
      <c r="K95" s="90"/>
      <c r="L95" s="91">
        <v>47485</v>
      </c>
      <c r="M95" s="90"/>
      <c r="N95" s="91">
        <v>0</v>
      </c>
      <c r="O95" s="90"/>
      <c r="P95" s="91">
        <v>0</v>
      </c>
      <c r="Q95" s="90"/>
      <c r="R95" s="91">
        <v>0</v>
      </c>
      <c r="S95" s="90"/>
      <c r="T95" s="91">
        <v>0</v>
      </c>
      <c r="U95" s="90"/>
      <c r="V95" s="91">
        <v>0</v>
      </c>
      <c r="W95" s="90"/>
      <c r="X95" s="91">
        <v>0</v>
      </c>
      <c r="Y95" s="90"/>
      <c r="Z95" s="91">
        <v>0</v>
      </c>
      <c r="AA95" s="90"/>
      <c r="AB95" s="91">
        <f t="shared" si="25"/>
        <v>71071</v>
      </c>
      <c r="AC95" s="90"/>
      <c r="AD95" s="91">
        <v>0</v>
      </c>
      <c r="AE95" s="90"/>
      <c r="AF95" s="91">
        <v>0</v>
      </c>
      <c r="AG95" s="90"/>
      <c r="AH95" s="91">
        <v>0</v>
      </c>
      <c r="AI95" s="90"/>
      <c r="AJ95" s="91">
        <f t="shared" si="26"/>
        <v>0</v>
      </c>
      <c r="AK95" s="90"/>
      <c r="AL95" s="91">
        <v>0</v>
      </c>
      <c r="AM95" s="90"/>
      <c r="AN95" s="91">
        <v>0</v>
      </c>
      <c r="AO95" s="90"/>
      <c r="AP95" s="91">
        <f t="shared" si="27"/>
        <v>71071</v>
      </c>
      <c r="AR95" s="91">
        <f t="shared" si="17"/>
        <v>71071</v>
      </c>
      <c r="AT95" s="91">
        <f t="shared" si="18"/>
        <v>0</v>
      </c>
      <c r="AV95" s="92"/>
      <c r="AW95" s="93"/>
    </row>
    <row r="96" spans="1:49" ht="16" hidden="1" outlineLevel="1" thickBot="1" x14ac:dyDescent="0.25">
      <c r="A96" s="90"/>
      <c r="B96" s="90"/>
      <c r="C96" s="90"/>
      <c r="D96" s="90"/>
      <c r="E96" s="90"/>
      <c r="F96" s="90" t="s">
        <v>145</v>
      </c>
      <c r="G96" s="90"/>
      <c r="H96" s="94">
        <v>0</v>
      </c>
      <c r="I96" s="90"/>
      <c r="J96" s="94">
        <v>0</v>
      </c>
      <c r="K96" s="90"/>
      <c r="L96" s="94">
        <v>2250</v>
      </c>
      <c r="M96" s="90"/>
      <c r="N96" s="94">
        <v>0</v>
      </c>
      <c r="O96" s="90"/>
      <c r="P96" s="94">
        <v>0</v>
      </c>
      <c r="Q96" s="90"/>
      <c r="R96" s="94">
        <v>0</v>
      </c>
      <c r="S96" s="90"/>
      <c r="T96" s="94">
        <v>0</v>
      </c>
      <c r="U96" s="90"/>
      <c r="V96" s="94">
        <v>0</v>
      </c>
      <c r="W96" s="90"/>
      <c r="X96" s="94">
        <v>0</v>
      </c>
      <c r="Y96" s="90"/>
      <c r="Z96" s="94">
        <v>0</v>
      </c>
      <c r="AA96" s="90"/>
      <c r="AB96" s="94">
        <f t="shared" si="25"/>
        <v>2250</v>
      </c>
      <c r="AC96" s="90"/>
      <c r="AD96" s="94">
        <v>0</v>
      </c>
      <c r="AE96" s="90"/>
      <c r="AF96" s="94">
        <v>0</v>
      </c>
      <c r="AG96" s="90"/>
      <c r="AH96" s="94">
        <v>0</v>
      </c>
      <c r="AI96" s="90"/>
      <c r="AJ96" s="94">
        <f t="shared" si="26"/>
        <v>0</v>
      </c>
      <c r="AK96" s="90"/>
      <c r="AL96" s="94">
        <v>0</v>
      </c>
      <c r="AM96" s="90"/>
      <c r="AN96" s="94">
        <v>0</v>
      </c>
      <c r="AO96" s="90"/>
      <c r="AP96" s="94">
        <f t="shared" si="27"/>
        <v>2250</v>
      </c>
      <c r="AR96" s="94">
        <f t="shared" si="17"/>
        <v>2250</v>
      </c>
      <c r="AT96" s="94">
        <f t="shared" si="18"/>
        <v>0</v>
      </c>
      <c r="AV96" s="92"/>
      <c r="AW96" s="93"/>
    </row>
    <row r="97" spans="1:49" collapsed="1" x14ac:dyDescent="0.2">
      <c r="A97" s="90"/>
      <c r="B97" s="90"/>
      <c r="C97" s="90"/>
      <c r="D97" s="90"/>
      <c r="E97" s="90" t="s">
        <v>146</v>
      </c>
      <c r="F97" s="90"/>
      <c r="G97" s="90"/>
      <c r="H97" s="91">
        <f>ROUND(SUM(H90:H96),5)</f>
        <v>0</v>
      </c>
      <c r="I97" s="90"/>
      <c r="J97" s="91">
        <f>ROUND(SUM(J90:J96),5)</f>
        <v>29390.46</v>
      </c>
      <c r="K97" s="90"/>
      <c r="L97" s="91">
        <f>ROUND(SUM(L90:L96),5)</f>
        <v>70651.78</v>
      </c>
      <c r="M97" s="90"/>
      <c r="N97" s="91">
        <f>ROUND(SUM(N90:N96),5)</f>
        <v>950.94</v>
      </c>
      <c r="O97" s="90"/>
      <c r="P97" s="91">
        <f>ROUND(SUM(P90:P96),5)</f>
        <v>626.15</v>
      </c>
      <c r="Q97" s="90"/>
      <c r="R97" s="91">
        <f>ROUND(SUM(R90:R96),5)</f>
        <v>1720.2</v>
      </c>
      <c r="S97" s="90"/>
      <c r="T97" s="91">
        <f>ROUND(SUM(T90:T96),5)</f>
        <v>0</v>
      </c>
      <c r="U97" s="90"/>
      <c r="V97" s="91">
        <f>ROUND(SUM(V90:V96),5)</f>
        <v>7.35</v>
      </c>
      <c r="W97" s="90"/>
      <c r="X97" s="91">
        <f>ROUND(SUM(X90:X96),5)</f>
        <v>0</v>
      </c>
      <c r="Y97" s="90"/>
      <c r="Z97" s="91">
        <f>ROUND(SUM(Z90:Z96),5)</f>
        <v>0</v>
      </c>
      <c r="AA97" s="90"/>
      <c r="AB97" s="91">
        <f t="shared" si="25"/>
        <v>103346.88</v>
      </c>
      <c r="AC97" s="90"/>
      <c r="AD97" s="91">
        <f>ROUND(SUM(AD90:AD96),5)</f>
        <v>24.57</v>
      </c>
      <c r="AE97" s="90"/>
      <c r="AF97" s="91">
        <f>ROUND(SUM(AF90:AF96),5)</f>
        <v>32.1</v>
      </c>
      <c r="AG97" s="90"/>
      <c r="AH97" s="91">
        <f>ROUND(SUM(AH90:AH96),5)</f>
        <v>0</v>
      </c>
      <c r="AI97" s="90"/>
      <c r="AJ97" s="91">
        <f t="shared" si="26"/>
        <v>0</v>
      </c>
      <c r="AK97" s="90"/>
      <c r="AL97" s="91">
        <f>ROUND(SUM(AL90:AL96),5)</f>
        <v>0</v>
      </c>
      <c r="AM97" s="90"/>
      <c r="AN97" s="91">
        <f>ROUND(SUM(AN90:AN96),5)</f>
        <v>0</v>
      </c>
      <c r="AO97" s="90"/>
      <c r="AP97" s="91">
        <f t="shared" si="27"/>
        <v>103403.55</v>
      </c>
      <c r="AR97" s="91">
        <f t="shared" si="17"/>
        <v>103403.55000000002</v>
      </c>
      <c r="AT97" s="91">
        <f t="shared" si="18"/>
        <v>0</v>
      </c>
      <c r="AV97" s="92"/>
      <c r="AW97" s="93"/>
    </row>
    <row r="98" spans="1:49" hidden="1" outlineLevel="1" x14ac:dyDescent="0.2">
      <c r="A98" s="90"/>
      <c r="B98" s="90"/>
      <c r="C98" s="90"/>
      <c r="D98" s="90"/>
      <c r="E98" s="90" t="s">
        <v>147</v>
      </c>
      <c r="F98" s="90"/>
      <c r="G98" s="90"/>
      <c r="H98" s="91"/>
      <c r="I98" s="90"/>
      <c r="J98" s="91"/>
      <c r="K98" s="90"/>
      <c r="L98" s="91"/>
      <c r="M98" s="90"/>
      <c r="N98" s="91"/>
      <c r="O98" s="90"/>
      <c r="P98" s="91"/>
      <c r="Q98" s="90"/>
      <c r="R98" s="91"/>
      <c r="S98" s="90"/>
      <c r="T98" s="91"/>
      <c r="U98" s="90"/>
      <c r="V98" s="91"/>
      <c r="W98" s="90"/>
      <c r="X98" s="91"/>
      <c r="Y98" s="90"/>
      <c r="Z98" s="91"/>
      <c r="AA98" s="90"/>
      <c r="AB98" s="91"/>
      <c r="AC98" s="90"/>
      <c r="AD98" s="91"/>
      <c r="AE98" s="90"/>
      <c r="AF98" s="91"/>
      <c r="AG98" s="90"/>
      <c r="AH98" s="91"/>
      <c r="AI98" s="90"/>
      <c r="AJ98" s="91"/>
      <c r="AK98" s="90"/>
      <c r="AL98" s="91"/>
      <c r="AM98" s="90"/>
      <c r="AN98" s="91"/>
      <c r="AO98" s="90"/>
      <c r="AP98" s="91"/>
      <c r="AR98" s="91"/>
      <c r="AT98" s="91"/>
      <c r="AV98" s="92"/>
      <c r="AW98" s="93"/>
    </row>
    <row r="99" spans="1:49" hidden="1" outlineLevel="1" x14ac:dyDescent="0.2">
      <c r="A99" s="90"/>
      <c r="B99" s="90"/>
      <c r="C99" s="90"/>
      <c r="D99" s="90"/>
      <c r="E99" s="90"/>
      <c r="F99" s="90" t="s">
        <v>148</v>
      </c>
      <c r="G99" s="90"/>
      <c r="H99" s="91">
        <v>0</v>
      </c>
      <c r="I99" s="90"/>
      <c r="J99" s="91">
        <v>0</v>
      </c>
      <c r="K99" s="90"/>
      <c r="L99" s="91">
        <v>0</v>
      </c>
      <c r="M99" s="90"/>
      <c r="N99" s="91">
        <v>0</v>
      </c>
      <c r="O99" s="90"/>
      <c r="P99" s="91">
        <v>0</v>
      </c>
      <c r="Q99" s="90"/>
      <c r="R99" s="91">
        <v>0</v>
      </c>
      <c r="S99" s="90"/>
      <c r="T99" s="91">
        <v>0</v>
      </c>
      <c r="U99" s="90"/>
      <c r="V99" s="91">
        <v>0</v>
      </c>
      <c r="W99" s="90"/>
      <c r="X99" s="91">
        <v>0</v>
      </c>
      <c r="Y99" s="90"/>
      <c r="Z99" s="91">
        <v>0</v>
      </c>
      <c r="AA99" s="90"/>
      <c r="AB99" s="91">
        <f t="shared" ref="AB99:AB109" si="28">ROUND(SUM(J99:Z99),5)</f>
        <v>0</v>
      </c>
      <c r="AC99" s="90"/>
      <c r="AD99" s="91">
        <v>0</v>
      </c>
      <c r="AE99" s="90"/>
      <c r="AF99" s="91">
        <v>50</v>
      </c>
      <c r="AG99" s="90"/>
      <c r="AH99" s="91">
        <v>0</v>
      </c>
      <c r="AI99" s="90"/>
      <c r="AJ99" s="91">
        <f t="shared" ref="AJ99:AJ109" si="29">AH99</f>
        <v>0</v>
      </c>
      <c r="AK99" s="90"/>
      <c r="AL99" s="91">
        <v>0</v>
      </c>
      <c r="AM99" s="90"/>
      <c r="AN99" s="91">
        <v>0</v>
      </c>
      <c r="AO99" s="90"/>
      <c r="AP99" s="91">
        <f t="shared" ref="AP99:AP109" si="30">ROUND(H99+SUM(AB99:AF99)+SUM(AJ99:AN99),5)</f>
        <v>50</v>
      </c>
      <c r="AR99" s="91">
        <f t="shared" si="17"/>
        <v>50</v>
      </c>
      <c r="AT99" s="91">
        <f t="shared" si="18"/>
        <v>0</v>
      </c>
      <c r="AV99" s="92"/>
      <c r="AW99" s="93"/>
    </row>
    <row r="100" spans="1:49" hidden="1" outlineLevel="1" x14ac:dyDescent="0.2">
      <c r="A100" s="90"/>
      <c r="B100" s="90"/>
      <c r="C100" s="90"/>
      <c r="D100" s="90"/>
      <c r="E100" s="90"/>
      <c r="F100" s="90" t="s">
        <v>149</v>
      </c>
      <c r="G100" s="90"/>
      <c r="H100" s="91">
        <v>0</v>
      </c>
      <c r="I100" s="90"/>
      <c r="J100" s="91">
        <v>1680.79</v>
      </c>
      <c r="K100" s="90"/>
      <c r="L100" s="91">
        <v>1680.79</v>
      </c>
      <c r="M100" s="90"/>
      <c r="N100" s="91">
        <v>1833.44</v>
      </c>
      <c r="O100" s="90"/>
      <c r="P100" s="91">
        <v>2115.87</v>
      </c>
      <c r="Q100" s="90"/>
      <c r="R100" s="91">
        <v>738.18</v>
      </c>
      <c r="S100" s="90"/>
      <c r="T100" s="91">
        <v>1063.55</v>
      </c>
      <c r="U100" s="90"/>
      <c r="V100" s="91">
        <v>4956.32</v>
      </c>
      <c r="W100" s="90"/>
      <c r="X100" s="91">
        <v>0</v>
      </c>
      <c r="Y100" s="90"/>
      <c r="Z100" s="91">
        <v>0</v>
      </c>
      <c r="AA100" s="90"/>
      <c r="AB100" s="91">
        <f t="shared" si="28"/>
        <v>14068.94</v>
      </c>
      <c r="AC100" s="90"/>
      <c r="AD100" s="91">
        <v>1063.53</v>
      </c>
      <c r="AE100" s="90"/>
      <c r="AF100" s="91">
        <v>2127.11</v>
      </c>
      <c r="AG100" s="90"/>
      <c r="AH100" s="91">
        <v>0</v>
      </c>
      <c r="AI100" s="90"/>
      <c r="AJ100" s="91">
        <f t="shared" si="29"/>
        <v>0</v>
      </c>
      <c r="AK100" s="90"/>
      <c r="AL100" s="91">
        <v>0</v>
      </c>
      <c r="AM100" s="90"/>
      <c r="AN100" s="91">
        <v>0</v>
      </c>
      <c r="AO100" s="90"/>
      <c r="AP100" s="91">
        <f t="shared" si="30"/>
        <v>17259.580000000002</v>
      </c>
      <c r="AR100" s="91">
        <f t="shared" si="17"/>
        <v>17259.580000000002</v>
      </c>
      <c r="AT100" s="91">
        <f t="shared" si="18"/>
        <v>0</v>
      </c>
      <c r="AV100" s="92"/>
      <c r="AW100" s="93"/>
    </row>
    <row r="101" spans="1:49" hidden="1" outlineLevel="1" x14ac:dyDescent="0.2">
      <c r="A101" s="90"/>
      <c r="B101" s="90"/>
      <c r="C101" s="90"/>
      <c r="D101" s="90"/>
      <c r="E101" s="90"/>
      <c r="F101" s="90" t="s">
        <v>150</v>
      </c>
      <c r="G101" s="90"/>
      <c r="H101" s="91">
        <v>0</v>
      </c>
      <c r="I101" s="90"/>
      <c r="J101" s="91">
        <v>302.17</v>
      </c>
      <c r="K101" s="90"/>
      <c r="L101" s="91">
        <v>302.17</v>
      </c>
      <c r="M101" s="90"/>
      <c r="N101" s="91">
        <v>329.63</v>
      </c>
      <c r="O101" s="90"/>
      <c r="P101" s="91">
        <v>380.4</v>
      </c>
      <c r="Q101" s="90"/>
      <c r="R101" s="91">
        <v>132.69999999999999</v>
      </c>
      <c r="S101" s="90"/>
      <c r="T101" s="91">
        <v>191.2</v>
      </c>
      <c r="U101" s="90"/>
      <c r="V101" s="91">
        <v>891.06</v>
      </c>
      <c r="W101" s="90"/>
      <c r="X101" s="91">
        <v>0</v>
      </c>
      <c r="Y101" s="90"/>
      <c r="Z101" s="91">
        <v>0</v>
      </c>
      <c r="AA101" s="90"/>
      <c r="AB101" s="91">
        <f t="shared" si="28"/>
        <v>2529.33</v>
      </c>
      <c r="AC101" s="90"/>
      <c r="AD101" s="91">
        <v>191.2</v>
      </c>
      <c r="AE101" s="90"/>
      <c r="AF101" s="91">
        <v>382.42</v>
      </c>
      <c r="AG101" s="90"/>
      <c r="AH101" s="91">
        <v>0</v>
      </c>
      <c r="AI101" s="90"/>
      <c r="AJ101" s="91">
        <f t="shared" si="29"/>
        <v>0</v>
      </c>
      <c r="AK101" s="90"/>
      <c r="AL101" s="91">
        <v>0</v>
      </c>
      <c r="AM101" s="90"/>
      <c r="AN101" s="91">
        <v>0</v>
      </c>
      <c r="AO101" s="90"/>
      <c r="AP101" s="91">
        <f t="shared" si="30"/>
        <v>3102.95</v>
      </c>
      <c r="AR101" s="91">
        <f t="shared" si="17"/>
        <v>3102.95</v>
      </c>
      <c r="AT101" s="91">
        <f t="shared" si="18"/>
        <v>0</v>
      </c>
      <c r="AV101" s="92"/>
      <c r="AW101" s="93"/>
    </row>
    <row r="102" spans="1:49" hidden="1" outlineLevel="1" x14ac:dyDescent="0.2">
      <c r="A102" s="90"/>
      <c r="B102" s="90"/>
      <c r="C102" s="90"/>
      <c r="D102" s="90"/>
      <c r="E102" s="90"/>
      <c r="F102" s="90" t="s">
        <v>151</v>
      </c>
      <c r="G102" s="90"/>
      <c r="H102" s="91">
        <v>0</v>
      </c>
      <c r="I102" s="90"/>
      <c r="J102" s="91">
        <v>2566.0700000000002</v>
      </c>
      <c r="K102" s="90"/>
      <c r="L102" s="91">
        <v>2566.0700000000002</v>
      </c>
      <c r="M102" s="90"/>
      <c r="N102" s="91">
        <v>2799.11</v>
      </c>
      <c r="O102" s="90"/>
      <c r="P102" s="91">
        <v>3402.14</v>
      </c>
      <c r="Q102" s="90"/>
      <c r="R102" s="91">
        <v>1155.74</v>
      </c>
      <c r="S102" s="90"/>
      <c r="T102" s="91">
        <v>1623.75</v>
      </c>
      <c r="U102" s="90"/>
      <c r="V102" s="91">
        <v>7316.83</v>
      </c>
      <c r="W102" s="90"/>
      <c r="X102" s="91">
        <v>0</v>
      </c>
      <c r="Y102" s="90"/>
      <c r="Z102" s="91">
        <v>0</v>
      </c>
      <c r="AA102" s="90"/>
      <c r="AB102" s="91">
        <f t="shared" si="28"/>
        <v>21429.71</v>
      </c>
      <c r="AC102" s="90"/>
      <c r="AD102" s="91">
        <v>1623.74</v>
      </c>
      <c r="AE102" s="90"/>
      <c r="AF102" s="91">
        <v>3249.07</v>
      </c>
      <c r="AG102" s="90"/>
      <c r="AH102" s="91">
        <v>0</v>
      </c>
      <c r="AI102" s="90"/>
      <c r="AJ102" s="91">
        <f t="shared" si="29"/>
        <v>0</v>
      </c>
      <c r="AK102" s="90"/>
      <c r="AL102" s="91">
        <v>452.81</v>
      </c>
      <c r="AM102" s="90"/>
      <c r="AN102" s="91">
        <v>0</v>
      </c>
      <c r="AO102" s="90"/>
      <c r="AP102" s="91">
        <f t="shared" si="30"/>
        <v>26755.33</v>
      </c>
      <c r="AR102" s="91">
        <f t="shared" si="17"/>
        <v>26302.52</v>
      </c>
      <c r="AT102" s="91">
        <f t="shared" si="18"/>
        <v>452.81</v>
      </c>
      <c r="AV102" s="92"/>
      <c r="AW102" s="93"/>
    </row>
    <row r="103" spans="1:49" hidden="1" outlineLevel="1" x14ac:dyDescent="0.2">
      <c r="A103" s="90"/>
      <c r="B103" s="90"/>
      <c r="C103" s="90"/>
      <c r="D103" s="90"/>
      <c r="E103" s="90"/>
      <c r="F103" s="90" t="s">
        <v>153</v>
      </c>
      <c r="G103" s="90"/>
      <c r="H103" s="91">
        <v>0</v>
      </c>
      <c r="I103" s="90"/>
      <c r="J103" s="91">
        <v>1407.89</v>
      </c>
      <c r="K103" s="90"/>
      <c r="L103" s="91">
        <v>1240.06</v>
      </c>
      <c r="M103" s="90"/>
      <c r="N103" s="91">
        <v>1352.7</v>
      </c>
      <c r="O103" s="90"/>
      <c r="P103" s="91">
        <v>1561.09</v>
      </c>
      <c r="Q103" s="90"/>
      <c r="R103" s="91">
        <v>544.63</v>
      </c>
      <c r="S103" s="90"/>
      <c r="T103" s="91">
        <v>784.68</v>
      </c>
      <c r="U103" s="90"/>
      <c r="V103" s="91">
        <v>3656.73</v>
      </c>
      <c r="W103" s="90"/>
      <c r="X103" s="91">
        <v>0</v>
      </c>
      <c r="Y103" s="90"/>
      <c r="Z103" s="91">
        <v>0</v>
      </c>
      <c r="AA103" s="90"/>
      <c r="AB103" s="91">
        <f t="shared" si="28"/>
        <v>10547.78</v>
      </c>
      <c r="AC103" s="90"/>
      <c r="AD103" s="91">
        <v>920.59</v>
      </c>
      <c r="AE103" s="90"/>
      <c r="AF103" s="91">
        <v>4637.72</v>
      </c>
      <c r="AG103" s="90"/>
      <c r="AH103" s="91">
        <v>0</v>
      </c>
      <c r="AI103" s="90"/>
      <c r="AJ103" s="91">
        <f t="shared" si="29"/>
        <v>0</v>
      </c>
      <c r="AK103" s="90"/>
      <c r="AL103" s="91">
        <v>0</v>
      </c>
      <c r="AM103" s="90"/>
      <c r="AN103" s="91">
        <v>0</v>
      </c>
      <c r="AO103" s="90"/>
      <c r="AP103" s="91">
        <f t="shared" si="30"/>
        <v>16106.09</v>
      </c>
      <c r="AR103" s="91">
        <f t="shared" si="17"/>
        <v>16106.09</v>
      </c>
      <c r="AT103" s="91">
        <f t="shared" si="18"/>
        <v>0</v>
      </c>
      <c r="AV103" s="92"/>
      <c r="AW103" s="93"/>
    </row>
    <row r="104" spans="1:49" hidden="1" outlineLevel="1" x14ac:dyDescent="0.2">
      <c r="A104" s="90"/>
      <c r="B104" s="90"/>
      <c r="C104" s="90"/>
      <c r="D104" s="90"/>
      <c r="E104" s="90"/>
      <c r="F104" s="90" t="s">
        <v>154</v>
      </c>
      <c r="G104" s="90"/>
      <c r="H104" s="91">
        <v>0</v>
      </c>
      <c r="I104" s="90"/>
      <c r="J104" s="91">
        <v>151.85</v>
      </c>
      <c r="K104" s="90"/>
      <c r="L104" s="91">
        <v>151.85</v>
      </c>
      <c r="M104" s="90"/>
      <c r="N104" s="91">
        <v>165.61</v>
      </c>
      <c r="O104" s="90"/>
      <c r="P104" s="91">
        <v>191.14</v>
      </c>
      <c r="Q104" s="90"/>
      <c r="R104" s="91">
        <v>66.709999999999994</v>
      </c>
      <c r="S104" s="90"/>
      <c r="T104" s="91">
        <v>96.12</v>
      </c>
      <c r="U104" s="90"/>
      <c r="V104" s="91">
        <v>447.77</v>
      </c>
      <c r="W104" s="90"/>
      <c r="X104" s="91">
        <v>0</v>
      </c>
      <c r="Y104" s="90"/>
      <c r="Z104" s="91">
        <v>0</v>
      </c>
      <c r="AA104" s="90"/>
      <c r="AB104" s="91">
        <f t="shared" si="28"/>
        <v>1271.05</v>
      </c>
      <c r="AC104" s="90"/>
      <c r="AD104" s="91">
        <v>96.12</v>
      </c>
      <c r="AE104" s="90"/>
      <c r="AF104" s="91">
        <v>192.01</v>
      </c>
      <c r="AG104" s="90"/>
      <c r="AH104" s="91">
        <v>0</v>
      </c>
      <c r="AI104" s="90"/>
      <c r="AJ104" s="91">
        <f t="shared" si="29"/>
        <v>0</v>
      </c>
      <c r="AK104" s="90"/>
      <c r="AL104" s="91">
        <v>0</v>
      </c>
      <c r="AM104" s="90"/>
      <c r="AN104" s="91">
        <v>0</v>
      </c>
      <c r="AO104" s="90"/>
      <c r="AP104" s="91">
        <f t="shared" si="30"/>
        <v>1559.18</v>
      </c>
      <c r="AR104" s="91">
        <f t="shared" si="17"/>
        <v>1559.18</v>
      </c>
      <c r="AT104" s="91">
        <f t="shared" si="18"/>
        <v>0</v>
      </c>
      <c r="AV104" s="92"/>
      <c r="AW104" s="93"/>
    </row>
    <row r="105" spans="1:49" hidden="1" outlineLevel="1" x14ac:dyDescent="0.2">
      <c r="A105" s="90"/>
      <c r="B105" s="90"/>
      <c r="C105" s="90"/>
      <c r="D105" s="90"/>
      <c r="E105" s="90"/>
      <c r="F105" s="90" t="s">
        <v>155</v>
      </c>
      <c r="G105" s="90"/>
      <c r="H105" s="91">
        <v>0</v>
      </c>
      <c r="I105" s="90"/>
      <c r="J105" s="91">
        <v>55.58</v>
      </c>
      <c r="K105" s="90"/>
      <c r="L105" s="91">
        <v>55.58</v>
      </c>
      <c r="M105" s="90"/>
      <c r="N105" s="91">
        <v>60.62</v>
      </c>
      <c r="O105" s="90"/>
      <c r="P105" s="91">
        <v>69.959999999999994</v>
      </c>
      <c r="Q105" s="90"/>
      <c r="R105" s="91">
        <v>24.4</v>
      </c>
      <c r="S105" s="90"/>
      <c r="T105" s="91">
        <v>35.159999999999997</v>
      </c>
      <c r="U105" s="90"/>
      <c r="V105" s="91">
        <v>163.86</v>
      </c>
      <c r="W105" s="90"/>
      <c r="X105" s="91">
        <v>0</v>
      </c>
      <c r="Y105" s="90"/>
      <c r="Z105" s="91">
        <v>0</v>
      </c>
      <c r="AA105" s="90"/>
      <c r="AB105" s="91">
        <f t="shared" si="28"/>
        <v>465.16</v>
      </c>
      <c r="AC105" s="90"/>
      <c r="AD105" s="91">
        <v>35.159999999999997</v>
      </c>
      <c r="AE105" s="90"/>
      <c r="AF105" s="91">
        <v>70.31</v>
      </c>
      <c r="AG105" s="90"/>
      <c r="AH105" s="91">
        <v>0</v>
      </c>
      <c r="AI105" s="90"/>
      <c r="AJ105" s="91">
        <f t="shared" si="29"/>
        <v>0</v>
      </c>
      <c r="AK105" s="90"/>
      <c r="AL105" s="91">
        <v>9382.64</v>
      </c>
      <c r="AM105" s="90"/>
      <c r="AN105" s="91">
        <v>0</v>
      </c>
      <c r="AO105" s="90"/>
      <c r="AP105" s="91">
        <f t="shared" si="30"/>
        <v>9953.27</v>
      </c>
      <c r="AR105" s="91">
        <f t="shared" si="17"/>
        <v>570.63000000000011</v>
      </c>
      <c r="AT105" s="91">
        <f t="shared" si="18"/>
        <v>9382.64</v>
      </c>
      <c r="AV105" s="92"/>
      <c r="AW105" s="93"/>
    </row>
    <row r="106" spans="1:49" hidden="1" outlineLevel="1" x14ac:dyDescent="0.2">
      <c r="A106" s="90"/>
      <c r="B106" s="90"/>
      <c r="C106" s="90"/>
      <c r="D106" s="90"/>
      <c r="E106" s="90"/>
      <c r="F106" s="90" t="s">
        <v>156</v>
      </c>
      <c r="G106" s="90"/>
      <c r="H106" s="91">
        <v>0</v>
      </c>
      <c r="I106" s="90"/>
      <c r="J106" s="91">
        <v>0</v>
      </c>
      <c r="K106" s="90"/>
      <c r="L106" s="91">
        <v>0</v>
      </c>
      <c r="M106" s="90"/>
      <c r="N106" s="91">
        <v>0</v>
      </c>
      <c r="O106" s="90"/>
      <c r="P106" s="91">
        <v>0</v>
      </c>
      <c r="Q106" s="90"/>
      <c r="R106" s="91">
        <v>0</v>
      </c>
      <c r="S106" s="90"/>
      <c r="T106" s="91">
        <v>0</v>
      </c>
      <c r="U106" s="90"/>
      <c r="V106" s="91">
        <v>0</v>
      </c>
      <c r="W106" s="90"/>
      <c r="X106" s="91">
        <v>0</v>
      </c>
      <c r="Y106" s="90"/>
      <c r="Z106" s="91">
        <v>0</v>
      </c>
      <c r="AA106" s="90"/>
      <c r="AB106" s="91">
        <f t="shared" si="28"/>
        <v>0</v>
      </c>
      <c r="AC106" s="90"/>
      <c r="AD106" s="91">
        <v>0</v>
      </c>
      <c r="AE106" s="90"/>
      <c r="AF106" s="91">
        <v>44961.24</v>
      </c>
      <c r="AG106" s="90"/>
      <c r="AH106" s="91">
        <v>0</v>
      </c>
      <c r="AI106" s="90"/>
      <c r="AJ106" s="91">
        <f t="shared" si="29"/>
        <v>0</v>
      </c>
      <c r="AK106" s="90"/>
      <c r="AL106" s="91">
        <v>0</v>
      </c>
      <c r="AM106" s="90"/>
      <c r="AN106" s="91">
        <v>0</v>
      </c>
      <c r="AO106" s="90"/>
      <c r="AP106" s="91">
        <f t="shared" si="30"/>
        <v>44961.24</v>
      </c>
      <c r="AR106" s="91">
        <f t="shared" si="17"/>
        <v>44961.24</v>
      </c>
      <c r="AT106" s="91">
        <f t="shared" si="18"/>
        <v>0</v>
      </c>
      <c r="AV106" s="92"/>
      <c r="AW106" s="93"/>
    </row>
    <row r="107" spans="1:49" hidden="1" outlineLevel="1" x14ac:dyDescent="0.2">
      <c r="A107" s="90"/>
      <c r="B107" s="90"/>
      <c r="C107" s="90"/>
      <c r="D107" s="90"/>
      <c r="E107" s="90"/>
      <c r="F107" s="90" t="s">
        <v>157</v>
      </c>
      <c r="G107" s="90"/>
      <c r="H107" s="91">
        <v>0</v>
      </c>
      <c r="I107" s="90"/>
      <c r="J107" s="91">
        <v>27.24</v>
      </c>
      <c r="K107" s="90"/>
      <c r="L107" s="91">
        <v>67.569999999999993</v>
      </c>
      <c r="M107" s="90"/>
      <c r="N107" s="91">
        <v>4.4000000000000004</v>
      </c>
      <c r="O107" s="90"/>
      <c r="P107" s="91">
        <v>16.309999999999999</v>
      </c>
      <c r="Q107" s="90"/>
      <c r="R107" s="91">
        <v>21.56</v>
      </c>
      <c r="S107" s="90"/>
      <c r="T107" s="91">
        <v>5.5</v>
      </c>
      <c r="U107" s="90"/>
      <c r="V107" s="91">
        <v>4.51</v>
      </c>
      <c r="W107" s="90"/>
      <c r="X107" s="91">
        <v>4.29</v>
      </c>
      <c r="Y107" s="90"/>
      <c r="Z107" s="91">
        <v>4.51</v>
      </c>
      <c r="AA107" s="90"/>
      <c r="AB107" s="91">
        <f t="shared" si="28"/>
        <v>155.88999999999999</v>
      </c>
      <c r="AC107" s="90"/>
      <c r="AD107" s="91">
        <v>14.95</v>
      </c>
      <c r="AE107" s="90"/>
      <c r="AF107" s="91">
        <v>23.67</v>
      </c>
      <c r="AG107" s="90"/>
      <c r="AH107" s="91">
        <v>0</v>
      </c>
      <c r="AI107" s="90"/>
      <c r="AJ107" s="91">
        <f t="shared" si="29"/>
        <v>0</v>
      </c>
      <c r="AK107" s="90"/>
      <c r="AL107" s="91">
        <v>13.31</v>
      </c>
      <c r="AM107" s="90"/>
      <c r="AN107" s="91">
        <v>0</v>
      </c>
      <c r="AO107" s="90"/>
      <c r="AP107" s="91">
        <f t="shared" si="30"/>
        <v>207.82</v>
      </c>
      <c r="AR107" s="91">
        <f t="shared" si="17"/>
        <v>194.51</v>
      </c>
      <c r="AT107" s="91">
        <f t="shared" si="18"/>
        <v>13.31</v>
      </c>
      <c r="AV107" s="92"/>
      <c r="AW107" s="93"/>
    </row>
    <row r="108" spans="1:49" ht="16" hidden="1" outlineLevel="1" thickBot="1" x14ac:dyDescent="0.25">
      <c r="A108" s="90"/>
      <c r="B108" s="90"/>
      <c r="C108" s="90"/>
      <c r="D108" s="90"/>
      <c r="E108" s="90"/>
      <c r="F108" s="90" t="s">
        <v>158</v>
      </c>
      <c r="G108" s="90"/>
      <c r="H108" s="94">
        <v>0</v>
      </c>
      <c r="I108" s="90"/>
      <c r="J108" s="94">
        <v>407.45</v>
      </c>
      <c r="K108" s="90"/>
      <c r="L108" s="94">
        <v>407.45</v>
      </c>
      <c r="M108" s="90"/>
      <c r="N108" s="94">
        <v>0</v>
      </c>
      <c r="O108" s="90"/>
      <c r="P108" s="94">
        <v>0</v>
      </c>
      <c r="Q108" s="90"/>
      <c r="R108" s="94">
        <v>0</v>
      </c>
      <c r="S108" s="90"/>
      <c r="T108" s="94">
        <v>0</v>
      </c>
      <c r="U108" s="90"/>
      <c r="V108" s="94">
        <v>0</v>
      </c>
      <c r="W108" s="90"/>
      <c r="X108" s="94">
        <v>0</v>
      </c>
      <c r="Y108" s="90"/>
      <c r="Z108" s="94">
        <v>0</v>
      </c>
      <c r="AA108" s="90"/>
      <c r="AB108" s="94">
        <f t="shared" si="28"/>
        <v>814.9</v>
      </c>
      <c r="AC108" s="90"/>
      <c r="AD108" s="94">
        <v>0</v>
      </c>
      <c r="AE108" s="90"/>
      <c r="AF108" s="94">
        <v>0</v>
      </c>
      <c r="AG108" s="90"/>
      <c r="AH108" s="94">
        <v>0</v>
      </c>
      <c r="AI108" s="90"/>
      <c r="AJ108" s="94">
        <f t="shared" si="29"/>
        <v>0</v>
      </c>
      <c r="AK108" s="90"/>
      <c r="AL108" s="94">
        <v>0</v>
      </c>
      <c r="AM108" s="90"/>
      <c r="AN108" s="94">
        <v>0</v>
      </c>
      <c r="AO108" s="90"/>
      <c r="AP108" s="94">
        <f t="shared" si="30"/>
        <v>814.9</v>
      </c>
      <c r="AR108" s="94">
        <f t="shared" si="17"/>
        <v>814.9</v>
      </c>
      <c r="AT108" s="94">
        <f t="shared" si="18"/>
        <v>0</v>
      </c>
      <c r="AV108" s="92"/>
      <c r="AW108" s="93"/>
    </row>
    <row r="109" spans="1:49" collapsed="1" x14ac:dyDescent="0.2">
      <c r="A109" s="90"/>
      <c r="B109" s="90"/>
      <c r="C109" s="90"/>
      <c r="D109" s="90"/>
      <c r="E109" s="90" t="s">
        <v>159</v>
      </c>
      <c r="F109" s="90"/>
      <c r="G109" s="90"/>
      <c r="H109" s="91">
        <f>ROUND(SUM(H98:H108),5)</f>
        <v>0</v>
      </c>
      <c r="I109" s="90"/>
      <c r="J109" s="91">
        <f>ROUND(SUM(J98:J108),5)</f>
        <v>6599.04</v>
      </c>
      <c r="K109" s="90"/>
      <c r="L109" s="91">
        <f>ROUND(SUM(L98:L108),5)</f>
        <v>6471.54</v>
      </c>
      <c r="M109" s="90"/>
      <c r="N109" s="91">
        <f>ROUND(SUM(N98:N108),5)</f>
        <v>6545.51</v>
      </c>
      <c r="O109" s="90"/>
      <c r="P109" s="91">
        <f>ROUND(SUM(P98:P108),5)</f>
        <v>7736.91</v>
      </c>
      <c r="Q109" s="90"/>
      <c r="R109" s="91">
        <f>ROUND(SUM(R98:R108),5)</f>
        <v>2683.92</v>
      </c>
      <c r="S109" s="90"/>
      <c r="T109" s="91">
        <f>ROUND(SUM(T98:T108),5)</f>
        <v>3799.96</v>
      </c>
      <c r="U109" s="90"/>
      <c r="V109" s="91">
        <f>ROUND(SUM(V98:V108),5)</f>
        <v>17437.080000000002</v>
      </c>
      <c r="W109" s="90"/>
      <c r="X109" s="91">
        <f>ROUND(SUM(X98:X108),5)</f>
        <v>4.29</v>
      </c>
      <c r="Y109" s="90"/>
      <c r="Z109" s="91">
        <f>ROUND(SUM(Z98:Z108),5)</f>
        <v>4.51</v>
      </c>
      <c r="AA109" s="90"/>
      <c r="AB109" s="91">
        <f t="shared" si="28"/>
        <v>51282.76</v>
      </c>
      <c r="AC109" s="90"/>
      <c r="AD109" s="91">
        <f>ROUND(SUM(AD98:AD108),5)</f>
        <v>3945.29</v>
      </c>
      <c r="AE109" s="90"/>
      <c r="AF109" s="91">
        <f>ROUND(SUM(AF98:AF108),5)</f>
        <v>55693.55</v>
      </c>
      <c r="AG109" s="90"/>
      <c r="AH109" s="91">
        <f>ROUND(SUM(AH98:AH108),5)</f>
        <v>0</v>
      </c>
      <c r="AI109" s="90"/>
      <c r="AJ109" s="91">
        <f t="shared" si="29"/>
        <v>0</v>
      </c>
      <c r="AK109" s="90"/>
      <c r="AL109" s="91">
        <f>ROUND(SUM(AL98:AL108),5)</f>
        <v>9848.76</v>
      </c>
      <c r="AM109" s="90"/>
      <c r="AN109" s="91">
        <f>ROUND(SUM(AN98:AN108),5)</f>
        <v>0</v>
      </c>
      <c r="AO109" s="90"/>
      <c r="AP109" s="91">
        <f t="shared" si="30"/>
        <v>120770.36</v>
      </c>
      <c r="AR109" s="91">
        <f t="shared" si="17"/>
        <v>110921.60000000001</v>
      </c>
      <c r="AT109" s="91">
        <f t="shared" si="18"/>
        <v>9848.76</v>
      </c>
      <c r="AV109" s="92"/>
      <c r="AW109" s="93"/>
    </row>
    <row r="110" spans="1:49" hidden="1" outlineLevel="1" x14ac:dyDescent="0.2">
      <c r="A110" s="90"/>
      <c r="B110" s="90"/>
      <c r="C110" s="90"/>
      <c r="D110" s="90"/>
      <c r="E110" s="90" t="s">
        <v>160</v>
      </c>
      <c r="F110" s="90"/>
      <c r="G110" s="90"/>
      <c r="H110" s="91"/>
      <c r="I110" s="90"/>
      <c r="J110" s="91"/>
      <c r="K110" s="90"/>
      <c r="L110" s="91"/>
      <c r="M110" s="90"/>
      <c r="N110" s="91"/>
      <c r="O110" s="90"/>
      <c r="P110" s="91"/>
      <c r="Q110" s="90"/>
      <c r="R110" s="91"/>
      <c r="S110" s="90"/>
      <c r="T110" s="91"/>
      <c r="U110" s="90"/>
      <c r="V110" s="91"/>
      <c r="W110" s="90"/>
      <c r="X110" s="91"/>
      <c r="Y110" s="90"/>
      <c r="Z110" s="91"/>
      <c r="AA110" s="90"/>
      <c r="AB110" s="91"/>
      <c r="AC110" s="90"/>
      <c r="AD110" s="91"/>
      <c r="AE110" s="90"/>
      <c r="AF110" s="91"/>
      <c r="AG110" s="90"/>
      <c r="AH110" s="91"/>
      <c r="AI110" s="90"/>
      <c r="AJ110" s="91"/>
      <c r="AK110" s="90"/>
      <c r="AL110" s="91"/>
      <c r="AM110" s="90"/>
      <c r="AN110" s="91"/>
      <c r="AO110" s="90"/>
      <c r="AP110" s="91"/>
      <c r="AR110" s="91"/>
      <c r="AT110" s="91"/>
      <c r="AV110" s="92"/>
      <c r="AW110" s="93"/>
    </row>
    <row r="111" spans="1:49" hidden="1" outlineLevel="1" x14ac:dyDescent="0.2">
      <c r="A111" s="90"/>
      <c r="B111" s="90"/>
      <c r="C111" s="90"/>
      <c r="D111" s="90"/>
      <c r="E111" s="90"/>
      <c r="F111" s="90" t="s">
        <v>161</v>
      </c>
      <c r="G111" s="90"/>
      <c r="H111" s="91">
        <v>0</v>
      </c>
      <c r="I111" s="90"/>
      <c r="J111" s="91">
        <v>355.87</v>
      </c>
      <c r="K111" s="90"/>
      <c r="L111" s="91">
        <v>1807.55</v>
      </c>
      <c r="M111" s="90"/>
      <c r="N111" s="91">
        <v>50.95</v>
      </c>
      <c r="O111" s="90"/>
      <c r="P111" s="91">
        <v>1333.56</v>
      </c>
      <c r="Q111" s="90"/>
      <c r="R111" s="91">
        <v>503.07</v>
      </c>
      <c r="S111" s="90"/>
      <c r="T111" s="91">
        <v>510.56</v>
      </c>
      <c r="U111" s="90"/>
      <c r="V111" s="91">
        <v>0</v>
      </c>
      <c r="W111" s="90"/>
      <c r="X111" s="91">
        <v>0</v>
      </c>
      <c r="Y111" s="90"/>
      <c r="Z111" s="91">
        <v>0</v>
      </c>
      <c r="AA111" s="90"/>
      <c r="AB111" s="91">
        <f t="shared" ref="AB111:AB116" si="31">ROUND(SUM(J111:Z111),5)</f>
        <v>4561.5600000000004</v>
      </c>
      <c r="AC111" s="90"/>
      <c r="AD111" s="91">
        <v>862.05</v>
      </c>
      <c r="AE111" s="90"/>
      <c r="AF111" s="91">
        <v>514.33000000000004</v>
      </c>
      <c r="AG111" s="90"/>
      <c r="AH111" s="91">
        <v>0</v>
      </c>
      <c r="AI111" s="90"/>
      <c r="AJ111" s="91">
        <f t="shared" ref="AJ111:AJ116" si="32">AH111</f>
        <v>0</v>
      </c>
      <c r="AK111" s="90"/>
      <c r="AL111" s="91">
        <v>0</v>
      </c>
      <c r="AM111" s="90"/>
      <c r="AN111" s="91">
        <v>0</v>
      </c>
      <c r="AO111" s="90"/>
      <c r="AP111" s="91">
        <f t="shared" ref="AP111:AP116" si="33">ROUND(H111+SUM(AB111:AF111)+SUM(AJ111:AN111),5)</f>
        <v>5937.94</v>
      </c>
      <c r="AR111" s="91">
        <f t="shared" si="17"/>
        <v>5937.9400000000005</v>
      </c>
      <c r="AT111" s="91">
        <f t="shared" si="18"/>
        <v>0</v>
      </c>
      <c r="AV111" s="92"/>
      <c r="AW111" s="93"/>
    </row>
    <row r="112" spans="1:49" hidden="1" outlineLevel="1" x14ac:dyDescent="0.2">
      <c r="A112" s="90"/>
      <c r="B112" s="90"/>
      <c r="C112" s="90"/>
      <c r="D112" s="90"/>
      <c r="E112" s="90"/>
      <c r="F112" s="90" t="s">
        <v>162</v>
      </c>
      <c r="G112" s="90"/>
      <c r="H112" s="91">
        <v>0</v>
      </c>
      <c r="I112" s="90"/>
      <c r="J112" s="91">
        <v>112.24</v>
      </c>
      <c r="K112" s="90"/>
      <c r="L112" s="91">
        <v>116.26</v>
      </c>
      <c r="M112" s="90"/>
      <c r="N112" s="91">
        <v>138.44</v>
      </c>
      <c r="O112" s="90"/>
      <c r="P112" s="91">
        <v>161.69999999999999</v>
      </c>
      <c r="Q112" s="90"/>
      <c r="R112" s="91">
        <v>423.67</v>
      </c>
      <c r="S112" s="90"/>
      <c r="T112" s="91">
        <v>66.81</v>
      </c>
      <c r="U112" s="90"/>
      <c r="V112" s="91">
        <v>54.78</v>
      </c>
      <c r="W112" s="90"/>
      <c r="X112" s="91">
        <v>52.13</v>
      </c>
      <c r="Y112" s="90"/>
      <c r="Z112" s="91">
        <v>54.78</v>
      </c>
      <c r="AA112" s="90"/>
      <c r="AB112" s="91">
        <f t="shared" si="31"/>
        <v>1180.81</v>
      </c>
      <c r="AC112" s="90"/>
      <c r="AD112" s="91">
        <v>110.92</v>
      </c>
      <c r="AE112" s="90"/>
      <c r="AF112" s="91">
        <v>532.92999999999995</v>
      </c>
      <c r="AG112" s="90"/>
      <c r="AH112" s="91">
        <v>0</v>
      </c>
      <c r="AI112" s="90"/>
      <c r="AJ112" s="91">
        <f t="shared" si="32"/>
        <v>0</v>
      </c>
      <c r="AK112" s="90"/>
      <c r="AL112" s="91">
        <v>206.7</v>
      </c>
      <c r="AM112" s="90"/>
      <c r="AN112" s="91">
        <v>0</v>
      </c>
      <c r="AO112" s="90"/>
      <c r="AP112" s="91">
        <f t="shared" si="33"/>
        <v>2031.36</v>
      </c>
      <c r="AR112" s="91">
        <f t="shared" si="17"/>
        <v>1824.6599999999999</v>
      </c>
      <c r="AT112" s="91">
        <f t="shared" si="18"/>
        <v>206.7</v>
      </c>
      <c r="AV112" s="92"/>
      <c r="AW112" s="93"/>
    </row>
    <row r="113" spans="1:49" hidden="1" outlineLevel="1" x14ac:dyDescent="0.2">
      <c r="A113" s="90"/>
      <c r="B113" s="90"/>
      <c r="C113" s="90"/>
      <c r="D113" s="90"/>
      <c r="E113" s="90"/>
      <c r="F113" s="90" t="s">
        <v>163</v>
      </c>
      <c r="G113" s="90"/>
      <c r="H113" s="91">
        <v>0</v>
      </c>
      <c r="I113" s="90"/>
      <c r="J113" s="91">
        <v>0</v>
      </c>
      <c r="K113" s="90"/>
      <c r="L113" s="91">
        <v>0</v>
      </c>
      <c r="M113" s="90"/>
      <c r="N113" s="91">
        <v>0</v>
      </c>
      <c r="O113" s="90"/>
      <c r="P113" s="91">
        <v>1771.78</v>
      </c>
      <c r="Q113" s="90"/>
      <c r="R113" s="91">
        <v>-18.48</v>
      </c>
      <c r="S113" s="90"/>
      <c r="T113" s="91">
        <v>0</v>
      </c>
      <c r="U113" s="90"/>
      <c r="V113" s="91">
        <v>0</v>
      </c>
      <c r="W113" s="90"/>
      <c r="X113" s="91">
        <v>0</v>
      </c>
      <c r="Y113" s="90"/>
      <c r="Z113" s="91">
        <v>0</v>
      </c>
      <c r="AA113" s="90"/>
      <c r="AB113" s="91">
        <f t="shared" si="31"/>
        <v>1753.3</v>
      </c>
      <c r="AC113" s="90"/>
      <c r="AD113" s="91">
        <v>0</v>
      </c>
      <c r="AE113" s="90"/>
      <c r="AF113" s="91">
        <v>0</v>
      </c>
      <c r="AG113" s="90"/>
      <c r="AH113" s="91">
        <v>0</v>
      </c>
      <c r="AI113" s="90"/>
      <c r="AJ113" s="91">
        <f t="shared" si="32"/>
        <v>0</v>
      </c>
      <c r="AK113" s="90"/>
      <c r="AL113" s="91">
        <v>0</v>
      </c>
      <c r="AM113" s="90"/>
      <c r="AN113" s="91">
        <v>0</v>
      </c>
      <c r="AO113" s="90"/>
      <c r="AP113" s="91">
        <f t="shared" si="33"/>
        <v>1753.3</v>
      </c>
      <c r="AR113" s="91">
        <f t="shared" si="17"/>
        <v>1753.3</v>
      </c>
      <c r="AT113" s="91">
        <f t="shared" si="18"/>
        <v>0</v>
      </c>
      <c r="AV113" s="92"/>
      <c r="AW113" s="93"/>
    </row>
    <row r="114" spans="1:49" hidden="1" outlineLevel="1" x14ac:dyDescent="0.2">
      <c r="A114" s="90"/>
      <c r="B114" s="90"/>
      <c r="C114" s="90"/>
      <c r="D114" s="90"/>
      <c r="E114" s="90"/>
      <c r="F114" s="90" t="s">
        <v>164</v>
      </c>
      <c r="G114" s="90"/>
      <c r="H114" s="91">
        <v>0</v>
      </c>
      <c r="I114" s="90"/>
      <c r="J114" s="91">
        <v>1898.39</v>
      </c>
      <c r="K114" s="90"/>
      <c r="L114" s="91">
        <v>4138.08</v>
      </c>
      <c r="M114" s="90"/>
      <c r="N114" s="91">
        <v>429.12</v>
      </c>
      <c r="O114" s="90"/>
      <c r="P114" s="91">
        <v>2229.23</v>
      </c>
      <c r="Q114" s="90"/>
      <c r="R114" s="91">
        <v>824.49</v>
      </c>
      <c r="S114" s="90"/>
      <c r="T114" s="91">
        <v>282.11</v>
      </c>
      <c r="U114" s="90"/>
      <c r="V114" s="91">
        <v>1160.05</v>
      </c>
      <c r="W114" s="90"/>
      <c r="X114" s="91">
        <v>0</v>
      </c>
      <c r="Y114" s="90"/>
      <c r="Z114" s="91">
        <v>0</v>
      </c>
      <c r="AA114" s="90"/>
      <c r="AB114" s="91">
        <f t="shared" si="31"/>
        <v>10961.47</v>
      </c>
      <c r="AC114" s="90"/>
      <c r="AD114" s="91">
        <v>2048.9499999999998</v>
      </c>
      <c r="AE114" s="90"/>
      <c r="AF114" s="91">
        <v>497.8</v>
      </c>
      <c r="AG114" s="90"/>
      <c r="AH114" s="91">
        <v>0</v>
      </c>
      <c r="AI114" s="90"/>
      <c r="AJ114" s="91">
        <f t="shared" si="32"/>
        <v>0</v>
      </c>
      <c r="AK114" s="90"/>
      <c r="AL114" s="91">
        <v>0</v>
      </c>
      <c r="AM114" s="90"/>
      <c r="AN114" s="91">
        <v>0</v>
      </c>
      <c r="AO114" s="90"/>
      <c r="AP114" s="91">
        <f t="shared" si="33"/>
        <v>13508.22</v>
      </c>
      <c r="AR114" s="91">
        <f t="shared" si="17"/>
        <v>13508.219999999998</v>
      </c>
      <c r="AT114" s="91">
        <f t="shared" si="18"/>
        <v>0</v>
      </c>
      <c r="AV114" s="92"/>
      <c r="AW114" s="93"/>
    </row>
    <row r="115" spans="1:49" ht="16" hidden="1" outlineLevel="1" thickBot="1" x14ac:dyDescent="0.25">
      <c r="A115" s="90"/>
      <c r="B115" s="90"/>
      <c r="C115" s="90"/>
      <c r="D115" s="90"/>
      <c r="E115" s="90"/>
      <c r="F115" s="90" t="s">
        <v>165</v>
      </c>
      <c r="G115" s="90"/>
      <c r="H115" s="94">
        <v>0</v>
      </c>
      <c r="I115" s="90"/>
      <c r="J115" s="94">
        <v>0</v>
      </c>
      <c r="K115" s="90"/>
      <c r="L115" s="94">
        <v>0</v>
      </c>
      <c r="M115" s="90"/>
      <c r="N115" s="94">
        <v>0</v>
      </c>
      <c r="O115" s="90"/>
      <c r="P115" s="94">
        <v>0</v>
      </c>
      <c r="Q115" s="90"/>
      <c r="R115" s="94">
        <v>0</v>
      </c>
      <c r="S115" s="90"/>
      <c r="T115" s="94">
        <v>0</v>
      </c>
      <c r="U115" s="90"/>
      <c r="V115" s="94">
        <v>0</v>
      </c>
      <c r="W115" s="90"/>
      <c r="X115" s="94">
        <v>0</v>
      </c>
      <c r="Y115" s="90"/>
      <c r="Z115" s="94">
        <v>0</v>
      </c>
      <c r="AA115" s="90"/>
      <c r="AB115" s="94">
        <f t="shared" si="31"/>
        <v>0</v>
      </c>
      <c r="AC115" s="90"/>
      <c r="AD115" s="94">
        <v>0</v>
      </c>
      <c r="AE115" s="90"/>
      <c r="AF115" s="94">
        <v>0.18</v>
      </c>
      <c r="AG115" s="90"/>
      <c r="AH115" s="94">
        <v>0</v>
      </c>
      <c r="AI115" s="90"/>
      <c r="AJ115" s="94">
        <f t="shared" si="32"/>
        <v>0</v>
      </c>
      <c r="AK115" s="90"/>
      <c r="AL115" s="94">
        <v>0</v>
      </c>
      <c r="AM115" s="90"/>
      <c r="AN115" s="94">
        <v>0</v>
      </c>
      <c r="AO115" s="90"/>
      <c r="AP115" s="94">
        <f t="shared" si="33"/>
        <v>0.18</v>
      </c>
      <c r="AR115" s="94">
        <f t="shared" si="17"/>
        <v>0.18</v>
      </c>
      <c r="AT115" s="94">
        <f t="shared" si="18"/>
        <v>0</v>
      </c>
      <c r="AV115" s="92"/>
      <c r="AW115" s="93"/>
    </row>
    <row r="116" spans="1:49" collapsed="1" x14ac:dyDescent="0.2">
      <c r="A116" s="90"/>
      <c r="B116" s="90"/>
      <c r="C116" s="90"/>
      <c r="D116" s="90"/>
      <c r="E116" s="90" t="s">
        <v>166</v>
      </c>
      <c r="F116" s="90"/>
      <c r="G116" s="90"/>
      <c r="H116" s="91">
        <f>ROUND(SUM(H110:H115),5)</f>
        <v>0</v>
      </c>
      <c r="I116" s="90"/>
      <c r="J116" s="91">
        <f>ROUND(SUM(J110:J115),5)</f>
        <v>2366.5</v>
      </c>
      <c r="K116" s="90"/>
      <c r="L116" s="91">
        <f>ROUND(SUM(L110:L115),5)</f>
        <v>6061.89</v>
      </c>
      <c r="M116" s="90"/>
      <c r="N116" s="91">
        <f>ROUND(SUM(N110:N115),5)</f>
        <v>618.51</v>
      </c>
      <c r="O116" s="90"/>
      <c r="P116" s="91">
        <f>ROUND(SUM(P110:P115),5)</f>
        <v>5496.27</v>
      </c>
      <c r="Q116" s="90"/>
      <c r="R116" s="91">
        <f>ROUND(SUM(R110:R115),5)</f>
        <v>1732.75</v>
      </c>
      <c r="S116" s="90"/>
      <c r="T116" s="91">
        <f>ROUND(SUM(T110:T115),5)</f>
        <v>859.48</v>
      </c>
      <c r="U116" s="90"/>
      <c r="V116" s="91">
        <f>ROUND(SUM(V110:V115),5)</f>
        <v>1214.83</v>
      </c>
      <c r="W116" s="90"/>
      <c r="X116" s="91">
        <f>ROUND(SUM(X110:X115),5)</f>
        <v>52.13</v>
      </c>
      <c r="Y116" s="90"/>
      <c r="Z116" s="91">
        <f>ROUND(SUM(Z110:Z115),5)</f>
        <v>54.78</v>
      </c>
      <c r="AA116" s="90"/>
      <c r="AB116" s="91">
        <f t="shared" si="31"/>
        <v>18457.14</v>
      </c>
      <c r="AC116" s="90"/>
      <c r="AD116" s="91">
        <f>ROUND(SUM(AD110:AD115),5)</f>
        <v>3021.92</v>
      </c>
      <c r="AE116" s="90"/>
      <c r="AF116" s="91">
        <f>ROUND(SUM(AF110:AF115),5)</f>
        <v>1545.24</v>
      </c>
      <c r="AG116" s="90"/>
      <c r="AH116" s="91">
        <f>ROUND(SUM(AH110:AH115),5)</f>
        <v>0</v>
      </c>
      <c r="AI116" s="90"/>
      <c r="AJ116" s="91">
        <f t="shared" si="32"/>
        <v>0</v>
      </c>
      <c r="AK116" s="90"/>
      <c r="AL116" s="91">
        <f>ROUND(SUM(AL110:AL115),5)</f>
        <v>206.7</v>
      </c>
      <c r="AM116" s="90"/>
      <c r="AN116" s="91">
        <f>ROUND(SUM(AN110:AN115),5)</f>
        <v>0</v>
      </c>
      <c r="AO116" s="90"/>
      <c r="AP116" s="91">
        <f t="shared" si="33"/>
        <v>23231</v>
      </c>
      <c r="AR116" s="91">
        <f t="shared" si="17"/>
        <v>23024.3</v>
      </c>
      <c r="AT116" s="91">
        <f t="shared" si="18"/>
        <v>206.7</v>
      </c>
      <c r="AV116" s="92"/>
      <c r="AW116" s="93"/>
    </row>
    <row r="117" spans="1:49" hidden="1" outlineLevel="1" x14ac:dyDescent="0.2">
      <c r="A117" s="90"/>
      <c r="B117" s="90"/>
      <c r="C117" s="90"/>
      <c r="D117" s="90"/>
      <c r="E117" s="90" t="s">
        <v>167</v>
      </c>
      <c r="F117" s="90"/>
      <c r="G117" s="90"/>
      <c r="H117" s="91"/>
      <c r="I117" s="90"/>
      <c r="J117" s="91"/>
      <c r="K117" s="90"/>
      <c r="L117" s="91"/>
      <c r="M117" s="90"/>
      <c r="N117" s="91"/>
      <c r="O117" s="90"/>
      <c r="P117" s="91"/>
      <c r="Q117" s="90"/>
      <c r="R117" s="91"/>
      <c r="S117" s="90"/>
      <c r="T117" s="91"/>
      <c r="U117" s="90"/>
      <c r="V117" s="91"/>
      <c r="W117" s="90"/>
      <c r="X117" s="91"/>
      <c r="Y117" s="90"/>
      <c r="Z117" s="91"/>
      <c r="AA117" s="90"/>
      <c r="AB117" s="91"/>
      <c r="AC117" s="90"/>
      <c r="AD117" s="91"/>
      <c r="AE117" s="90"/>
      <c r="AF117" s="91"/>
      <c r="AG117" s="90"/>
      <c r="AH117" s="91"/>
      <c r="AI117" s="90"/>
      <c r="AJ117" s="91"/>
      <c r="AK117" s="90"/>
      <c r="AL117" s="91"/>
      <c r="AM117" s="90"/>
      <c r="AN117" s="91"/>
      <c r="AO117" s="90"/>
      <c r="AP117" s="91"/>
      <c r="AR117" s="91"/>
      <c r="AT117" s="91"/>
      <c r="AV117" s="92"/>
      <c r="AW117" s="93"/>
    </row>
    <row r="118" spans="1:49" hidden="1" outlineLevel="1" x14ac:dyDescent="0.2">
      <c r="A118" s="90"/>
      <c r="B118" s="90"/>
      <c r="C118" s="90"/>
      <c r="D118" s="90"/>
      <c r="E118" s="90"/>
      <c r="F118" s="90" t="s">
        <v>168</v>
      </c>
      <c r="G118" s="90"/>
      <c r="H118" s="91">
        <v>0</v>
      </c>
      <c r="I118" s="90"/>
      <c r="J118" s="91">
        <v>811.7</v>
      </c>
      <c r="K118" s="90"/>
      <c r="L118" s="91">
        <v>1931.93</v>
      </c>
      <c r="M118" s="90"/>
      <c r="N118" s="91">
        <v>35.97</v>
      </c>
      <c r="O118" s="90"/>
      <c r="P118" s="91">
        <v>45.98</v>
      </c>
      <c r="Q118" s="90"/>
      <c r="R118" s="91">
        <v>4.63</v>
      </c>
      <c r="S118" s="90"/>
      <c r="T118" s="91">
        <v>0</v>
      </c>
      <c r="U118" s="90"/>
      <c r="V118" s="91">
        <v>0</v>
      </c>
      <c r="W118" s="90"/>
      <c r="X118" s="91">
        <v>0</v>
      </c>
      <c r="Y118" s="90"/>
      <c r="Z118" s="91">
        <v>0</v>
      </c>
      <c r="AA118" s="90"/>
      <c r="AB118" s="91">
        <f>ROUND(SUM(J118:Z118),5)</f>
        <v>2830.21</v>
      </c>
      <c r="AC118" s="90"/>
      <c r="AD118" s="91">
        <v>176.58</v>
      </c>
      <c r="AE118" s="90"/>
      <c r="AF118" s="91">
        <v>0</v>
      </c>
      <c r="AG118" s="90"/>
      <c r="AH118" s="91">
        <v>0</v>
      </c>
      <c r="AI118" s="90"/>
      <c r="AJ118" s="91">
        <f>AH118</f>
        <v>0</v>
      </c>
      <c r="AK118" s="90"/>
      <c r="AL118" s="91">
        <v>0</v>
      </c>
      <c r="AM118" s="90"/>
      <c r="AN118" s="91">
        <v>0</v>
      </c>
      <c r="AO118" s="90"/>
      <c r="AP118" s="91">
        <f>ROUND(H118+SUM(AB118:AF118)+SUM(AJ118:AN118),5)</f>
        <v>3006.79</v>
      </c>
      <c r="AR118" s="91">
        <f t="shared" si="17"/>
        <v>3006.79</v>
      </c>
      <c r="AT118" s="91">
        <f t="shared" si="18"/>
        <v>0</v>
      </c>
      <c r="AV118" s="92"/>
      <c r="AW118" s="93"/>
    </row>
    <row r="119" spans="1:49" hidden="1" outlineLevel="1" x14ac:dyDescent="0.2">
      <c r="A119" s="90"/>
      <c r="B119" s="90"/>
      <c r="C119" s="90"/>
      <c r="D119" s="90"/>
      <c r="E119" s="90"/>
      <c r="F119" s="90" t="s">
        <v>169</v>
      </c>
      <c r="G119" s="90"/>
      <c r="H119" s="91">
        <v>0</v>
      </c>
      <c r="I119" s="90"/>
      <c r="J119" s="91">
        <v>295.01</v>
      </c>
      <c r="K119" s="90"/>
      <c r="L119" s="91">
        <v>2567.11</v>
      </c>
      <c r="M119" s="90"/>
      <c r="N119" s="91">
        <v>0</v>
      </c>
      <c r="O119" s="90"/>
      <c r="P119" s="91">
        <v>0</v>
      </c>
      <c r="Q119" s="90"/>
      <c r="R119" s="91">
        <v>4</v>
      </c>
      <c r="S119" s="90"/>
      <c r="T119" s="91">
        <v>0</v>
      </c>
      <c r="U119" s="90"/>
      <c r="V119" s="91">
        <v>0</v>
      </c>
      <c r="W119" s="90"/>
      <c r="X119" s="91">
        <v>0</v>
      </c>
      <c r="Y119" s="90"/>
      <c r="Z119" s="91">
        <v>0</v>
      </c>
      <c r="AA119" s="90"/>
      <c r="AB119" s="91">
        <f>ROUND(SUM(J119:Z119),5)</f>
        <v>2866.12</v>
      </c>
      <c r="AC119" s="90"/>
      <c r="AD119" s="91">
        <v>2540.44</v>
      </c>
      <c r="AE119" s="90"/>
      <c r="AF119" s="91">
        <v>14</v>
      </c>
      <c r="AG119" s="90"/>
      <c r="AH119" s="91">
        <v>0</v>
      </c>
      <c r="AI119" s="90"/>
      <c r="AJ119" s="91">
        <f>AH119</f>
        <v>0</v>
      </c>
      <c r="AK119" s="90"/>
      <c r="AL119" s="91">
        <v>0</v>
      </c>
      <c r="AM119" s="90"/>
      <c r="AN119" s="91">
        <v>0</v>
      </c>
      <c r="AO119" s="90"/>
      <c r="AP119" s="91">
        <f>ROUND(H119+SUM(AB119:AF119)+SUM(AJ119:AN119),5)</f>
        <v>5420.56</v>
      </c>
      <c r="AR119" s="91">
        <f t="shared" si="17"/>
        <v>5420.5599999999995</v>
      </c>
      <c r="AT119" s="91">
        <f t="shared" si="18"/>
        <v>0</v>
      </c>
      <c r="AV119" s="92"/>
      <c r="AW119" s="93"/>
    </row>
    <row r="120" spans="1:49" ht="16" hidden="1" outlineLevel="1" thickBot="1" x14ac:dyDescent="0.25">
      <c r="A120" s="90"/>
      <c r="B120" s="90"/>
      <c r="C120" s="90"/>
      <c r="D120" s="90"/>
      <c r="E120" s="90"/>
      <c r="F120" s="90" t="s">
        <v>170</v>
      </c>
      <c r="G120" s="90"/>
      <c r="H120" s="94">
        <v>0</v>
      </c>
      <c r="I120" s="90"/>
      <c r="J120" s="94">
        <v>0</v>
      </c>
      <c r="K120" s="90"/>
      <c r="L120" s="94">
        <v>1438.8</v>
      </c>
      <c r="M120" s="90"/>
      <c r="N120" s="94">
        <v>0</v>
      </c>
      <c r="O120" s="90"/>
      <c r="P120" s="94">
        <v>0</v>
      </c>
      <c r="Q120" s="90"/>
      <c r="R120" s="94">
        <v>0</v>
      </c>
      <c r="S120" s="90"/>
      <c r="T120" s="94">
        <v>0</v>
      </c>
      <c r="U120" s="90"/>
      <c r="V120" s="94">
        <v>0</v>
      </c>
      <c r="W120" s="90"/>
      <c r="X120" s="94">
        <v>0</v>
      </c>
      <c r="Y120" s="90"/>
      <c r="Z120" s="94">
        <v>0</v>
      </c>
      <c r="AA120" s="90"/>
      <c r="AB120" s="94">
        <f>ROUND(SUM(J120:Z120),5)</f>
        <v>1438.8</v>
      </c>
      <c r="AC120" s="90"/>
      <c r="AD120" s="94">
        <v>933.85</v>
      </c>
      <c r="AE120" s="90"/>
      <c r="AF120" s="94">
        <v>0</v>
      </c>
      <c r="AG120" s="90"/>
      <c r="AH120" s="94">
        <v>0</v>
      </c>
      <c r="AI120" s="90"/>
      <c r="AJ120" s="94">
        <f>AH120</f>
        <v>0</v>
      </c>
      <c r="AK120" s="90"/>
      <c r="AL120" s="94">
        <v>0</v>
      </c>
      <c r="AM120" s="90"/>
      <c r="AN120" s="94">
        <v>0</v>
      </c>
      <c r="AO120" s="90"/>
      <c r="AP120" s="94">
        <f>ROUND(H120+SUM(AB120:AF120)+SUM(AJ120:AN120),5)</f>
        <v>2372.65</v>
      </c>
      <c r="AR120" s="94">
        <f t="shared" si="17"/>
        <v>2372.65</v>
      </c>
      <c r="AT120" s="94">
        <f t="shared" si="18"/>
        <v>0</v>
      </c>
      <c r="AV120" s="92"/>
      <c r="AW120" s="93"/>
    </row>
    <row r="121" spans="1:49" collapsed="1" x14ac:dyDescent="0.2">
      <c r="A121" s="90"/>
      <c r="B121" s="90"/>
      <c r="C121" s="90"/>
      <c r="D121" s="90"/>
      <c r="E121" s="90" t="s">
        <v>171</v>
      </c>
      <c r="F121" s="90"/>
      <c r="G121" s="90"/>
      <c r="H121" s="91">
        <f>ROUND(SUM(H117:H120),5)</f>
        <v>0</v>
      </c>
      <c r="I121" s="90"/>
      <c r="J121" s="91">
        <f>ROUND(SUM(J117:J120),5)</f>
        <v>1106.71</v>
      </c>
      <c r="K121" s="90"/>
      <c r="L121" s="91">
        <f>ROUND(SUM(L117:L120),5)</f>
        <v>5937.84</v>
      </c>
      <c r="M121" s="90"/>
      <c r="N121" s="91">
        <f>ROUND(SUM(N117:N120),5)</f>
        <v>35.97</v>
      </c>
      <c r="O121" s="90"/>
      <c r="P121" s="91">
        <f>ROUND(SUM(P117:P120),5)</f>
        <v>45.98</v>
      </c>
      <c r="Q121" s="90"/>
      <c r="R121" s="91">
        <f>ROUND(SUM(R117:R120),5)</f>
        <v>8.6300000000000008</v>
      </c>
      <c r="S121" s="90"/>
      <c r="T121" s="91">
        <f>ROUND(SUM(T117:T120),5)</f>
        <v>0</v>
      </c>
      <c r="U121" s="90"/>
      <c r="V121" s="91">
        <f>ROUND(SUM(V117:V120),5)</f>
        <v>0</v>
      </c>
      <c r="W121" s="90"/>
      <c r="X121" s="91">
        <f>ROUND(SUM(X117:X120),5)</f>
        <v>0</v>
      </c>
      <c r="Y121" s="90"/>
      <c r="Z121" s="91">
        <f>ROUND(SUM(Z117:Z120),5)</f>
        <v>0</v>
      </c>
      <c r="AA121" s="90"/>
      <c r="AB121" s="91">
        <f>ROUND(SUM(J121:Z121),5)</f>
        <v>7135.13</v>
      </c>
      <c r="AC121" s="90"/>
      <c r="AD121" s="91">
        <f>ROUND(SUM(AD117:AD120),5)</f>
        <v>3650.87</v>
      </c>
      <c r="AE121" s="90"/>
      <c r="AF121" s="91">
        <f>ROUND(SUM(AF117:AF120),5)</f>
        <v>14</v>
      </c>
      <c r="AG121" s="90"/>
      <c r="AH121" s="91">
        <f>ROUND(SUM(AH117:AH120),5)</f>
        <v>0</v>
      </c>
      <c r="AI121" s="90"/>
      <c r="AJ121" s="91">
        <f>AH121</f>
        <v>0</v>
      </c>
      <c r="AK121" s="90"/>
      <c r="AL121" s="91">
        <f>ROUND(SUM(AL117:AL120),5)</f>
        <v>0</v>
      </c>
      <c r="AM121" s="90"/>
      <c r="AN121" s="91">
        <f>ROUND(SUM(AN117:AN120),5)</f>
        <v>0</v>
      </c>
      <c r="AO121" s="90"/>
      <c r="AP121" s="91">
        <f>ROUND(H121+SUM(AB121:AF121)+SUM(AJ121:AN121),5)</f>
        <v>10800</v>
      </c>
      <c r="AR121" s="91">
        <f t="shared" si="17"/>
        <v>10800</v>
      </c>
      <c r="AT121" s="91">
        <f t="shared" si="18"/>
        <v>0</v>
      </c>
      <c r="AV121" s="92"/>
      <c r="AW121" s="93"/>
    </row>
    <row r="122" spans="1:49" hidden="1" outlineLevel="1" x14ac:dyDescent="0.2">
      <c r="A122" s="90"/>
      <c r="B122" s="90"/>
      <c r="C122" s="90"/>
      <c r="D122" s="90"/>
      <c r="E122" s="90" t="s">
        <v>172</v>
      </c>
      <c r="F122" s="90"/>
      <c r="G122" s="90"/>
      <c r="H122" s="91"/>
      <c r="I122" s="90"/>
      <c r="J122" s="91"/>
      <c r="K122" s="90"/>
      <c r="L122" s="91"/>
      <c r="M122" s="90"/>
      <c r="N122" s="91"/>
      <c r="O122" s="90"/>
      <c r="P122" s="91"/>
      <c r="Q122" s="90"/>
      <c r="R122" s="91"/>
      <c r="S122" s="90"/>
      <c r="T122" s="91"/>
      <c r="U122" s="90"/>
      <c r="V122" s="91"/>
      <c r="W122" s="90"/>
      <c r="X122" s="91"/>
      <c r="Y122" s="90"/>
      <c r="Z122" s="91"/>
      <c r="AA122" s="90"/>
      <c r="AB122" s="91"/>
      <c r="AC122" s="90"/>
      <c r="AD122" s="91"/>
      <c r="AE122" s="90"/>
      <c r="AF122" s="91"/>
      <c r="AG122" s="90"/>
      <c r="AH122" s="91"/>
      <c r="AI122" s="90"/>
      <c r="AJ122" s="91"/>
      <c r="AK122" s="90"/>
      <c r="AL122" s="91"/>
      <c r="AM122" s="90"/>
      <c r="AN122" s="91"/>
      <c r="AO122" s="90"/>
      <c r="AP122" s="91"/>
      <c r="AR122" s="91"/>
      <c r="AT122" s="91"/>
      <c r="AV122" s="92"/>
      <c r="AW122" s="93"/>
    </row>
    <row r="123" spans="1:49" hidden="1" outlineLevel="1" x14ac:dyDescent="0.2">
      <c r="A123" s="90"/>
      <c r="B123" s="90"/>
      <c r="C123" s="90"/>
      <c r="D123" s="90"/>
      <c r="E123" s="90"/>
      <c r="F123" s="90" t="s">
        <v>173</v>
      </c>
      <c r="G123" s="90"/>
      <c r="H123" s="91">
        <v>0</v>
      </c>
      <c r="I123" s="90"/>
      <c r="J123" s="91">
        <v>0</v>
      </c>
      <c r="K123" s="90"/>
      <c r="L123" s="91">
        <v>0</v>
      </c>
      <c r="M123" s="90"/>
      <c r="N123" s="91">
        <v>2697.63</v>
      </c>
      <c r="O123" s="90"/>
      <c r="P123" s="91">
        <v>0</v>
      </c>
      <c r="Q123" s="90"/>
      <c r="R123" s="91">
        <v>0</v>
      </c>
      <c r="S123" s="90"/>
      <c r="T123" s="91">
        <v>0</v>
      </c>
      <c r="U123" s="90"/>
      <c r="V123" s="91">
        <v>0</v>
      </c>
      <c r="W123" s="90"/>
      <c r="X123" s="91">
        <v>0</v>
      </c>
      <c r="Y123" s="90"/>
      <c r="Z123" s="91">
        <v>0</v>
      </c>
      <c r="AA123" s="90"/>
      <c r="AB123" s="91">
        <f t="shared" ref="AB123:AB129" si="34">ROUND(SUM(J123:Z123),5)</f>
        <v>2697.63</v>
      </c>
      <c r="AC123" s="90"/>
      <c r="AD123" s="91">
        <v>460.23</v>
      </c>
      <c r="AE123" s="90"/>
      <c r="AF123" s="91">
        <v>1828.84</v>
      </c>
      <c r="AG123" s="90"/>
      <c r="AH123" s="91">
        <v>0</v>
      </c>
      <c r="AI123" s="90"/>
      <c r="AJ123" s="91">
        <f t="shared" ref="AJ123:AJ129" si="35">AH123</f>
        <v>0</v>
      </c>
      <c r="AK123" s="90"/>
      <c r="AL123" s="91">
        <v>0</v>
      </c>
      <c r="AM123" s="90"/>
      <c r="AN123" s="91">
        <v>0</v>
      </c>
      <c r="AO123" s="90"/>
      <c r="AP123" s="91">
        <f t="shared" ref="AP123:AP129" si="36">ROUND(H123+SUM(AB123:AF123)+SUM(AJ123:AN123),5)</f>
        <v>4986.7</v>
      </c>
      <c r="AR123" s="91">
        <f t="shared" si="17"/>
        <v>4986.7</v>
      </c>
      <c r="AT123" s="91">
        <f t="shared" si="18"/>
        <v>0</v>
      </c>
      <c r="AV123" s="92"/>
      <c r="AW123" s="93"/>
    </row>
    <row r="124" spans="1:49" hidden="1" outlineLevel="1" x14ac:dyDescent="0.2">
      <c r="A124" s="90"/>
      <c r="B124" s="90"/>
      <c r="C124" s="90"/>
      <c r="D124" s="90"/>
      <c r="E124" s="90"/>
      <c r="F124" s="90" t="s">
        <v>174</v>
      </c>
      <c r="G124" s="90"/>
      <c r="H124" s="91">
        <v>0</v>
      </c>
      <c r="I124" s="90"/>
      <c r="J124" s="91">
        <v>199</v>
      </c>
      <c r="K124" s="90"/>
      <c r="L124" s="91">
        <v>199</v>
      </c>
      <c r="M124" s="90"/>
      <c r="N124" s="91">
        <v>0</v>
      </c>
      <c r="O124" s="90"/>
      <c r="P124" s="91">
        <v>0</v>
      </c>
      <c r="Q124" s="90"/>
      <c r="R124" s="91">
        <v>0</v>
      </c>
      <c r="S124" s="90"/>
      <c r="T124" s="91">
        <v>99.5</v>
      </c>
      <c r="U124" s="90"/>
      <c r="V124" s="91">
        <v>99.5</v>
      </c>
      <c r="W124" s="90"/>
      <c r="X124" s="91">
        <v>0</v>
      </c>
      <c r="Y124" s="90"/>
      <c r="Z124" s="91">
        <v>0</v>
      </c>
      <c r="AA124" s="90"/>
      <c r="AB124" s="91">
        <f t="shared" si="34"/>
        <v>597</v>
      </c>
      <c r="AC124" s="90"/>
      <c r="AD124" s="91">
        <v>45</v>
      </c>
      <c r="AE124" s="90"/>
      <c r="AF124" s="91">
        <v>421</v>
      </c>
      <c r="AG124" s="90"/>
      <c r="AH124" s="91">
        <v>0</v>
      </c>
      <c r="AI124" s="90"/>
      <c r="AJ124" s="91">
        <f t="shared" si="35"/>
        <v>0</v>
      </c>
      <c r="AK124" s="90"/>
      <c r="AL124" s="91">
        <v>0</v>
      </c>
      <c r="AM124" s="90"/>
      <c r="AN124" s="91">
        <v>0</v>
      </c>
      <c r="AO124" s="90"/>
      <c r="AP124" s="91">
        <f t="shared" si="36"/>
        <v>1063</v>
      </c>
      <c r="AR124" s="91">
        <f t="shared" si="17"/>
        <v>1063</v>
      </c>
      <c r="AT124" s="91">
        <f t="shared" si="18"/>
        <v>0</v>
      </c>
      <c r="AV124" s="92"/>
      <c r="AW124" s="93"/>
    </row>
    <row r="125" spans="1:49" hidden="1" outlineLevel="1" x14ac:dyDescent="0.2">
      <c r="A125" s="90"/>
      <c r="B125" s="90"/>
      <c r="C125" s="90"/>
      <c r="D125" s="90"/>
      <c r="E125" s="90"/>
      <c r="F125" s="90" t="s">
        <v>175</v>
      </c>
      <c r="G125" s="90"/>
      <c r="H125" s="91">
        <v>0</v>
      </c>
      <c r="I125" s="90"/>
      <c r="J125" s="91">
        <v>2037.09</v>
      </c>
      <c r="K125" s="90"/>
      <c r="L125" s="91">
        <v>544</v>
      </c>
      <c r="M125" s="90"/>
      <c r="N125" s="91">
        <v>0</v>
      </c>
      <c r="O125" s="90"/>
      <c r="P125" s="91">
        <v>448.61</v>
      </c>
      <c r="Q125" s="90"/>
      <c r="R125" s="91">
        <v>836.11</v>
      </c>
      <c r="S125" s="90"/>
      <c r="T125" s="91">
        <v>0</v>
      </c>
      <c r="U125" s="90"/>
      <c r="V125" s="91">
        <v>0</v>
      </c>
      <c r="W125" s="90"/>
      <c r="X125" s="91">
        <v>0</v>
      </c>
      <c r="Y125" s="90"/>
      <c r="Z125" s="91">
        <v>0</v>
      </c>
      <c r="AA125" s="90"/>
      <c r="AB125" s="91">
        <f t="shared" si="34"/>
        <v>3865.81</v>
      </c>
      <c r="AC125" s="90"/>
      <c r="AD125" s="91">
        <v>271.18</v>
      </c>
      <c r="AE125" s="90"/>
      <c r="AF125" s="91">
        <v>262</v>
      </c>
      <c r="AG125" s="90"/>
      <c r="AH125" s="91">
        <v>0</v>
      </c>
      <c r="AI125" s="90"/>
      <c r="AJ125" s="91">
        <f t="shared" si="35"/>
        <v>0</v>
      </c>
      <c r="AK125" s="90"/>
      <c r="AL125" s="91">
        <v>0</v>
      </c>
      <c r="AM125" s="90"/>
      <c r="AN125" s="91">
        <v>0</v>
      </c>
      <c r="AO125" s="90"/>
      <c r="AP125" s="91">
        <f t="shared" si="36"/>
        <v>4398.99</v>
      </c>
      <c r="AR125" s="91">
        <f t="shared" si="17"/>
        <v>4398.99</v>
      </c>
      <c r="AT125" s="91">
        <f t="shared" si="18"/>
        <v>0</v>
      </c>
      <c r="AV125" s="92"/>
      <c r="AW125" s="93"/>
    </row>
    <row r="126" spans="1:49" hidden="1" outlineLevel="1" x14ac:dyDescent="0.2">
      <c r="A126" s="90"/>
      <c r="B126" s="90"/>
      <c r="C126" s="90"/>
      <c r="D126" s="90"/>
      <c r="E126" s="90"/>
      <c r="F126" s="90" t="s">
        <v>176</v>
      </c>
      <c r="G126" s="90"/>
      <c r="H126" s="91">
        <v>1.49</v>
      </c>
      <c r="I126" s="90"/>
      <c r="J126" s="91">
        <v>249.7</v>
      </c>
      <c r="K126" s="90"/>
      <c r="L126" s="91">
        <v>600.95000000000005</v>
      </c>
      <c r="M126" s="90"/>
      <c r="N126" s="91">
        <v>0</v>
      </c>
      <c r="O126" s="90"/>
      <c r="P126" s="91">
        <v>348.88</v>
      </c>
      <c r="Q126" s="90"/>
      <c r="R126" s="91">
        <v>599.65</v>
      </c>
      <c r="S126" s="90"/>
      <c r="T126" s="91">
        <v>0</v>
      </c>
      <c r="U126" s="90"/>
      <c r="V126" s="91">
        <v>0</v>
      </c>
      <c r="W126" s="90"/>
      <c r="X126" s="91">
        <v>0</v>
      </c>
      <c r="Y126" s="90"/>
      <c r="Z126" s="91">
        <v>0</v>
      </c>
      <c r="AA126" s="90"/>
      <c r="AB126" s="91">
        <f t="shared" si="34"/>
        <v>1799.18</v>
      </c>
      <c r="AC126" s="90"/>
      <c r="AD126" s="91">
        <v>1914.83</v>
      </c>
      <c r="AE126" s="90"/>
      <c r="AF126" s="91">
        <v>4108.62</v>
      </c>
      <c r="AG126" s="90"/>
      <c r="AH126" s="91">
        <v>0</v>
      </c>
      <c r="AI126" s="90"/>
      <c r="AJ126" s="91">
        <f t="shared" si="35"/>
        <v>0</v>
      </c>
      <c r="AK126" s="90"/>
      <c r="AL126" s="91">
        <v>127.47</v>
      </c>
      <c r="AM126" s="90"/>
      <c r="AN126" s="91">
        <v>0</v>
      </c>
      <c r="AO126" s="90"/>
      <c r="AP126" s="91">
        <f t="shared" si="36"/>
        <v>7951.59</v>
      </c>
      <c r="AR126" s="91">
        <f t="shared" si="17"/>
        <v>7824.12</v>
      </c>
      <c r="AT126" s="91">
        <f t="shared" si="18"/>
        <v>127.47</v>
      </c>
      <c r="AV126" s="92"/>
      <c r="AW126" s="93"/>
    </row>
    <row r="127" spans="1:49" hidden="1" outlineLevel="1" x14ac:dyDescent="0.2">
      <c r="A127" s="90"/>
      <c r="B127" s="90"/>
      <c r="C127" s="90"/>
      <c r="D127" s="90"/>
      <c r="E127" s="90"/>
      <c r="F127" s="90" t="s">
        <v>177</v>
      </c>
      <c r="G127" s="90"/>
      <c r="H127" s="91">
        <v>0</v>
      </c>
      <c r="I127" s="90"/>
      <c r="J127" s="91">
        <v>921.93</v>
      </c>
      <c r="K127" s="90"/>
      <c r="L127" s="91">
        <v>921.93</v>
      </c>
      <c r="M127" s="90"/>
      <c r="N127" s="91">
        <v>1005.66</v>
      </c>
      <c r="O127" s="90"/>
      <c r="P127" s="91">
        <v>1160.52</v>
      </c>
      <c r="Q127" s="90"/>
      <c r="R127" s="91">
        <v>404.84</v>
      </c>
      <c r="S127" s="90"/>
      <c r="T127" s="91">
        <v>583.30999999999995</v>
      </c>
      <c r="U127" s="90"/>
      <c r="V127" s="91">
        <v>2718.46</v>
      </c>
      <c r="W127" s="90"/>
      <c r="X127" s="91">
        <v>0</v>
      </c>
      <c r="Y127" s="90"/>
      <c r="Z127" s="91">
        <v>0</v>
      </c>
      <c r="AA127" s="90"/>
      <c r="AB127" s="91">
        <f t="shared" si="34"/>
        <v>7716.65</v>
      </c>
      <c r="AC127" s="90"/>
      <c r="AD127" s="91">
        <v>583.30999999999995</v>
      </c>
      <c r="AE127" s="90"/>
      <c r="AF127" s="91">
        <v>1166.82</v>
      </c>
      <c r="AG127" s="90"/>
      <c r="AH127" s="91">
        <v>0</v>
      </c>
      <c r="AI127" s="90"/>
      <c r="AJ127" s="91">
        <f t="shared" si="35"/>
        <v>0</v>
      </c>
      <c r="AK127" s="90"/>
      <c r="AL127" s="91">
        <v>0</v>
      </c>
      <c r="AM127" s="90"/>
      <c r="AN127" s="91">
        <v>0</v>
      </c>
      <c r="AO127" s="90"/>
      <c r="AP127" s="91">
        <f t="shared" si="36"/>
        <v>9466.7800000000007</v>
      </c>
      <c r="AR127" s="91">
        <f t="shared" si="17"/>
        <v>9466.7799999999988</v>
      </c>
      <c r="AT127" s="91">
        <f t="shared" si="18"/>
        <v>0</v>
      </c>
      <c r="AV127" s="92"/>
      <c r="AW127" s="93"/>
    </row>
    <row r="128" spans="1:49" ht="16" hidden="1" outlineLevel="1" thickBot="1" x14ac:dyDescent="0.25">
      <c r="A128" s="90"/>
      <c r="B128" s="90"/>
      <c r="C128" s="90"/>
      <c r="D128" s="90"/>
      <c r="E128" s="90"/>
      <c r="F128" s="90" t="s">
        <v>178</v>
      </c>
      <c r="G128" s="90"/>
      <c r="H128" s="94">
        <v>0</v>
      </c>
      <c r="I128" s="90"/>
      <c r="J128" s="94">
        <v>0</v>
      </c>
      <c r="K128" s="90"/>
      <c r="L128" s="94">
        <v>55</v>
      </c>
      <c r="M128" s="90"/>
      <c r="N128" s="94">
        <v>0</v>
      </c>
      <c r="O128" s="90"/>
      <c r="P128" s="94">
        <v>0</v>
      </c>
      <c r="Q128" s="90"/>
      <c r="R128" s="94">
        <v>0</v>
      </c>
      <c r="S128" s="90"/>
      <c r="T128" s="94">
        <v>0</v>
      </c>
      <c r="U128" s="90"/>
      <c r="V128" s="94">
        <v>0</v>
      </c>
      <c r="W128" s="90"/>
      <c r="X128" s="94">
        <v>0</v>
      </c>
      <c r="Y128" s="90"/>
      <c r="Z128" s="94">
        <v>0</v>
      </c>
      <c r="AA128" s="90"/>
      <c r="AB128" s="94">
        <f t="shared" si="34"/>
        <v>55</v>
      </c>
      <c r="AC128" s="90"/>
      <c r="AD128" s="94">
        <v>0</v>
      </c>
      <c r="AE128" s="90"/>
      <c r="AF128" s="94">
        <v>30</v>
      </c>
      <c r="AG128" s="90"/>
      <c r="AH128" s="94">
        <v>0</v>
      </c>
      <c r="AI128" s="90"/>
      <c r="AJ128" s="94">
        <f t="shared" si="35"/>
        <v>0</v>
      </c>
      <c r="AK128" s="90"/>
      <c r="AL128" s="94">
        <v>0</v>
      </c>
      <c r="AM128" s="90"/>
      <c r="AN128" s="94">
        <v>0</v>
      </c>
      <c r="AO128" s="90"/>
      <c r="AP128" s="94">
        <f t="shared" si="36"/>
        <v>85</v>
      </c>
      <c r="AR128" s="94">
        <f t="shared" si="17"/>
        <v>85</v>
      </c>
      <c r="AT128" s="94">
        <f t="shared" si="18"/>
        <v>0</v>
      </c>
      <c r="AV128" s="92"/>
      <c r="AW128" s="93"/>
    </row>
    <row r="129" spans="1:49" ht="16" collapsed="1" thickBot="1" x14ac:dyDescent="0.25">
      <c r="A129" s="90"/>
      <c r="B129" s="90"/>
      <c r="C129" s="90"/>
      <c r="D129" s="90"/>
      <c r="E129" s="90" t="s">
        <v>179</v>
      </c>
      <c r="F129" s="90"/>
      <c r="G129" s="90"/>
      <c r="H129" s="91">
        <f>ROUND(SUM(H122:H128),5)</f>
        <v>1.49</v>
      </c>
      <c r="I129" s="90"/>
      <c r="J129" s="91">
        <f>ROUND(SUM(J122:J128),5)</f>
        <v>3407.72</v>
      </c>
      <c r="K129" s="90"/>
      <c r="L129" s="91">
        <f>ROUND(SUM(L122:L128),5)</f>
        <v>2320.88</v>
      </c>
      <c r="M129" s="90"/>
      <c r="N129" s="91">
        <f>ROUND(SUM(N122:N128),5)</f>
        <v>3703.29</v>
      </c>
      <c r="O129" s="90"/>
      <c r="P129" s="91">
        <f>ROUND(SUM(P122:P128),5)</f>
        <v>1958.01</v>
      </c>
      <c r="Q129" s="90"/>
      <c r="R129" s="91">
        <f>ROUND(SUM(R122:R128),5)</f>
        <v>1840.6</v>
      </c>
      <c r="S129" s="90"/>
      <c r="T129" s="91">
        <f>ROUND(SUM(T122:T128),5)</f>
        <v>682.81</v>
      </c>
      <c r="U129" s="90"/>
      <c r="V129" s="91">
        <f>ROUND(SUM(V122:V128),5)</f>
        <v>2817.96</v>
      </c>
      <c r="W129" s="90"/>
      <c r="X129" s="91">
        <f>ROUND(SUM(X122:X128),5)</f>
        <v>0</v>
      </c>
      <c r="Y129" s="90"/>
      <c r="Z129" s="91">
        <f>ROUND(SUM(Z122:Z128),5)</f>
        <v>0</v>
      </c>
      <c r="AA129" s="90"/>
      <c r="AB129" s="91">
        <f t="shared" si="34"/>
        <v>16731.27</v>
      </c>
      <c r="AC129" s="90"/>
      <c r="AD129" s="91">
        <f>ROUND(SUM(AD122:AD128),5)</f>
        <v>3274.55</v>
      </c>
      <c r="AE129" s="90"/>
      <c r="AF129" s="91">
        <f>ROUND(SUM(AF122:AF128),5)</f>
        <v>7817.28</v>
      </c>
      <c r="AG129" s="90"/>
      <c r="AH129" s="91">
        <f>ROUND(SUM(AH122:AH128),5)</f>
        <v>0</v>
      </c>
      <c r="AI129" s="90"/>
      <c r="AJ129" s="91">
        <f t="shared" si="35"/>
        <v>0</v>
      </c>
      <c r="AK129" s="90"/>
      <c r="AL129" s="91">
        <f>ROUND(SUM(AL122:AL128),5)</f>
        <v>127.47</v>
      </c>
      <c r="AM129" s="90"/>
      <c r="AN129" s="91">
        <f>ROUND(SUM(AN122:AN128),5)</f>
        <v>0</v>
      </c>
      <c r="AO129" s="90"/>
      <c r="AP129" s="91">
        <f t="shared" si="36"/>
        <v>27952.06</v>
      </c>
      <c r="AR129" s="91">
        <f t="shared" si="17"/>
        <v>27824.59</v>
      </c>
      <c r="AT129" s="91">
        <f t="shared" si="18"/>
        <v>127.47</v>
      </c>
      <c r="AV129" s="92"/>
      <c r="AW129" s="93"/>
    </row>
    <row r="130" spans="1:49" hidden="1" outlineLevel="1" x14ac:dyDescent="0.2">
      <c r="A130" s="90"/>
      <c r="B130" s="90"/>
      <c r="C130" s="90"/>
      <c r="D130" s="90"/>
      <c r="E130" s="90" t="s">
        <v>180</v>
      </c>
      <c r="F130" s="90"/>
      <c r="G130" s="90"/>
      <c r="H130" s="91"/>
      <c r="I130" s="90"/>
      <c r="J130" s="91"/>
      <c r="K130" s="90"/>
      <c r="L130" s="91"/>
      <c r="M130" s="90"/>
      <c r="N130" s="91"/>
      <c r="O130" s="90"/>
      <c r="P130" s="91"/>
      <c r="Q130" s="90"/>
      <c r="R130" s="91"/>
      <c r="S130" s="90"/>
      <c r="T130" s="91"/>
      <c r="U130" s="90"/>
      <c r="V130" s="91"/>
      <c r="W130" s="90"/>
      <c r="X130" s="91"/>
      <c r="Y130" s="90"/>
      <c r="Z130" s="91"/>
      <c r="AA130" s="90"/>
      <c r="AB130" s="91"/>
      <c r="AC130" s="90"/>
      <c r="AD130" s="91"/>
      <c r="AE130" s="90"/>
      <c r="AF130" s="91"/>
      <c r="AG130" s="90"/>
      <c r="AH130" s="91"/>
      <c r="AI130" s="90"/>
      <c r="AJ130" s="91"/>
      <c r="AK130" s="90"/>
      <c r="AL130" s="91"/>
      <c r="AM130" s="90"/>
      <c r="AN130" s="91"/>
      <c r="AO130" s="90"/>
      <c r="AP130" s="91"/>
      <c r="AR130" s="91"/>
      <c r="AT130" s="91"/>
      <c r="AV130" s="92"/>
      <c r="AW130" s="93"/>
    </row>
    <row r="131" spans="1:49" hidden="1" outlineLevel="1" x14ac:dyDescent="0.2">
      <c r="A131" s="90"/>
      <c r="B131" s="90"/>
      <c r="C131" s="90"/>
      <c r="D131" s="90"/>
      <c r="E131" s="90"/>
      <c r="F131" s="90" t="s">
        <v>181</v>
      </c>
      <c r="G131" s="90"/>
      <c r="H131" s="91">
        <v>0</v>
      </c>
      <c r="I131" s="90"/>
      <c r="J131" s="91">
        <v>684.75</v>
      </c>
      <c r="K131" s="90"/>
      <c r="L131" s="91">
        <v>3423.79</v>
      </c>
      <c r="M131" s="90"/>
      <c r="N131" s="91">
        <v>0</v>
      </c>
      <c r="O131" s="90"/>
      <c r="P131" s="91">
        <v>410.85</v>
      </c>
      <c r="Q131" s="90"/>
      <c r="R131" s="91">
        <v>4156.1000000000004</v>
      </c>
      <c r="S131" s="90"/>
      <c r="T131" s="91">
        <v>2054.2600000000002</v>
      </c>
      <c r="U131" s="90"/>
      <c r="V131" s="91">
        <v>0</v>
      </c>
      <c r="W131" s="90"/>
      <c r="X131" s="91">
        <v>684.75</v>
      </c>
      <c r="Y131" s="90"/>
      <c r="Z131" s="91">
        <v>684.75</v>
      </c>
      <c r="AA131" s="90"/>
      <c r="AB131" s="91">
        <f t="shared" ref="AB131:AB136" si="37">ROUND(SUM(J131:Z131),5)</f>
        <v>12099.25</v>
      </c>
      <c r="AC131" s="90"/>
      <c r="AD131" s="91">
        <v>0</v>
      </c>
      <c r="AE131" s="90"/>
      <c r="AF131" s="91">
        <v>2605.58</v>
      </c>
      <c r="AG131" s="90"/>
      <c r="AH131" s="91">
        <v>0</v>
      </c>
      <c r="AI131" s="90"/>
      <c r="AJ131" s="91">
        <f t="shared" ref="AJ131:AJ136" si="38">AH131</f>
        <v>0</v>
      </c>
      <c r="AK131" s="90"/>
      <c r="AL131" s="91">
        <v>361.54</v>
      </c>
      <c r="AM131" s="90"/>
      <c r="AN131" s="91">
        <v>0</v>
      </c>
      <c r="AO131" s="90"/>
      <c r="AP131" s="91">
        <f t="shared" ref="AP131:AP136" si="39">ROUND(H131+SUM(AB131:AF131)+SUM(AJ131:AN131),5)</f>
        <v>15066.37</v>
      </c>
      <c r="AR131" s="91">
        <f t="shared" si="17"/>
        <v>14704.83</v>
      </c>
      <c r="AT131" s="91">
        <f t="shared" si="18"/>
        <v>361.54</v>
      </c>
      <c r="AV131" s="92"/>
      <c r="AW131" s="93"/>
    </row>
    <row r="132" spans="1:49" hidden="1" outlineLevel="1" x14ac:dyDescent="0.2">
      <c r="A132" s="90"/>
      <c r="B132" s="90"/>
      <c r="C132" s="90"/>
      <c r="D132" s="90"/>
      <c r="E132" s="90"/>
      <c r="F132" s="90" t="s">
        <v>228</v>
      </c>
      <c r="G132" s="90"/>
      <c r="H132" s="91">
        <v>0</v>
      </c>
      <c r="I132" s="90"/>
      <c r="J132" s="91">
        <v>0</v>
      </c>
      <c r="K132" s="90"/>
      <c r="L132" s="91">
        <v>0</v>
      </c>
      <c r="M132" s="90"/>
      <c r="N132" s="91">
        <v>0</v>
      </c>
      <c r="O132" s="90"/>
      <c r="P132" s="91">
        <v>0</v>
      </c>
      <c r="Q132" s="90"/>
      <c r="R132" s="91">
        <v>0</v>
      </c>
      <c r="S132" s="90"/>
      <c r="T132" s="91">
        <v>0</v>
      </c>
      <c r="U132" s="90"/>
      <c r="V132" s="91">
        <v>0</v>
      </c>
      <c r="W132" s="90"/>
      <c r="X132" s="91">
        <v>0</v>
      </c>
      <c r="Y132" s="90"/>
      <c r="Z132" s="91">
        <v>0</v>
      </c>
      <c r="AA132" s="90"/>
      <c r="AB132" s="91">
        <f t="shared" si="37"/>
        <v>0</v>
      </c>
      <c r="AC132" s="90"/>
      <c r="AD132" s="91">
        <v>0</v>
      </c>
      <c r="AE132" s="90"/>
      <c r="AF132" s="91">
        <v>0</v>
      </c>
      <c r="AG132" s="90"/>
      <c r="AH132" s="91">
        <v>0</v>
      </c>
      <c r="AI132" s="90"/>
      <c r="AJ132" s="91">
        <f t="shared" si="38"/>
        <v>0</v>
      </c>
      <c r="AK132" s="90"/>
      <c r="AL132" s="91">
        <v>12723.43</v>
      </c>
      <c r="AM132" s="90"/>
      <c r="AN132" s="91">
        <v>0</v>
      </c>
      <c r="AO132" s="90"/>
      <c r="AP132" s="91">
        <f t="shared" si="39"/>
        <v>12723.43</v>
      </c>
      <c r="AR132" s="91"/>
      <c r="AT132" s="91">
        <f t="shared" si="18"/>
        <v>12723.43</v>
      </c>
      <c r="AV132" s="92"/>
      <c r="AW132" s="93"/>
    </row>
    <row r="133" spans="1:49" ht="16" hidden="1" outlineLevel="1" thickBot="1" x14ac:dyDescent="0.25">
      <c r="A133" s="90"/>
      <c r="B133" s="90"/>
      <c r="C133" s="90"/>
      <c r="D133" s="90"/>
      <c r="E133" s="90"/>
      <c r="F133" s="90" t="s">
        <v>182</v>
      </c>
      <c r="G133" s="90"/>
      <c r="H133" s="95">
        <v>0</v>
      </c>
      <c r="I133" s="90"/>
      <c r="J133" s="95">
        <v>0</v>
      </c>
      <c r="K133" s="90"/>
      <c r="L133" s="95">
        <v>0</v>
      </c>
      <c r="M133" s="90"/>
      <c r="N133" s="95">
        <v>0</v>
      </c>
      <c r="O133" s="90"/>
      <c r="P133" s="95">
        <v>0</v>
      </c>
      <c r="Q133" s="90"/>
      <c r="R133" s="95">
        <v>0</v>
      </c>
      <c r="S133" s="90"/>
      <c r="T133" s="95">
        <v>0</v>
      </c>
      <c r="U133" s="90"/>
      <c r="V133" s="95">
        <v>0</v>
      </c>
      <c r="W133" s="90"/>
      <c r="X133" s="95">
        <v>0</v>
      </c>
      <c r="Y133" s="90"/>
      <c r="Z133" s="95">
        <v>0</v>
      </c>
      <c r="AA133" s="90"/>
      <c r="AB133" s="95">
        <f t="shared" si="37"/>
        <v>0</v>
      </c>
      <c r="AC133" s="90"/>
      <c r="AD133" s="95">
        <v>0</v>
      </c>
      <c r="AE133" s="90"/>
      <c r="AF133" s="95">
        <v>25</v>
      </c>
      <c r="AG133" s="90"/>
      <c r="AH133" s="95">
        <v>0</v>
      </c>
      <c r="AI133" s="90"/>
      <c r="AJ133" s="95">
        <f t="shared" si="38"/>
        <v>0</v>
      </c>
      <c r="AK133" s="90"/>
      <c r="AL133" s="95">
        <v>0</v>
      </c>
      <c r="AM133" s="90"/>
      <c r="AN133" s="95">
        <v>0</v>
      </c>
      <c r="AO133" s="90"/>
      <c r="AP133" s="95">
        <f t="shared" si="39"/>
        <v>25</v>
      </c>
      <c r="AR133" s="95">
        <f t="shared" si="17"/>
        <v>25</v>
      </c>
      <c r="AT133" s="95">
        <f t="shared" si="18"/>
        <v>0</v>
      </c>
      <c r="AV133" s="92"/>
      <c r="AW133" s="93"/>
    </row>
    <row r="134" spans="1:49" ht="16" collapsed="1" thickBot="1" x14ac:dyDescent="0.25">
      <c r="A134" s="90"/>
      <c r="B134" s="90"/>
      <c r="C134" s="90"/>
      <c r="D134" s="90"/>
      <c r="E134" s="90" t="s">
        <v>183</v>
      </c>
      <c r="F134" s="90"/>
      <c r="G134" s="90"/>
      <c r="H134" s="97">
        <f>ROUND(SUM(H130:H133),5)</f>
        <v>0</v>
      </c>
      <c r="I134" s="90"/>
      <c r="J134" s="97">
        <f>ROUND(SUM(J130:J133),5)</f>
        <v>684.75</v>
      </c>
      <c r="K134" s="90"/>
      <c r="L134" s="97">
        <f>ROUND(SUM(L130:L133),5)</f>
        <v>3423.79</v>
      </c>
      <c r="M134" s="90"/>
      <c r="N134" s="97">
        <f>ROUND(SUM(N130:N133),5)</f>
        <v>0</v>
      </c>
      <c r="O134" s="90"/>
      <c r="P134" s="97">
        <f>ROUND(SUM(P130:P133),5)</f>
        <v>410.85</v>
      </c>
      <c r="Q134" s="90"/>
      <c r="R134" s="97">
        <f>ROUND(SUM(R130:R133),5)</f>
        <v>4156.1000000000004</v>
      </c>
      <c r="S134" s="90"/>
      <c r="T134" s="97">
        <f>ROUND(SUM(T130:T133),5)</f>
        <v>2054.2600000000002</v>
      </c>
      <c r="U134" s="90"/>
      <c r="V134" s="97">
        <f>ROUND(SUM(V130:V133),5)</f>
        <v>0</v>
      </c>
      <c r="W134" s="90"/>
      <c r="X134" s="97">
        <f>ROUND(SUM(X130:X133),5)</f>
        <v>684.75</v>
      </c>
      <c r="Y134" s="90"/>
      <c r="Z134" s="97">
        <f>ROUND(SUM(Z130:Z133),5)</f>
        <v>684.75</v>
      </c>
      <c r="AA134" s="90"/>
      <c r="AB134" s="97">
        <f t="shared" si="37"/>
        <v>12099.25</v>
      </c>
      <c r="AC134" s="90"/>
      <c r="AD134" s="97">
        <f>ROUND(SUM(AD130:AD133),5)</f>
        <v>0</v>
      </c>
      <c r="AE134" s="90"/>
      <c r="AF134" s="97">
        <f>ROUND(SUM(AF130:AF133),5)</f>
        <v>2630.58</v>
      </c>
      <c r="AG134" s="90"/>
      <c r="AH134" s="97">
        <f>ROUND(SUM(AH130:AH133),5)</f>
        <v>0</v>
      </c>
      <c r="AI134" s="90"/>
      <c r="AJ134" s="97">
        <f t="shared" si="38"/>
        <v>0</v>
      </c>
      <c r="AK134" s="90"/>
      <c r="AL134" s="97">
        <f>ROUND(SUM(AL130:AL133),5)</f>
        <v>13084.97</v>
      </c>
      <c r="AM134" s="90"/>
      <c r="AN134" s="97">
        <f>ROUND(SUM(AN130:AN133),5)</f>
        <v>0</v>
      </c>
      <c r="AO134" s="90"/>
      <c r="AP134" s="94">
        <f t="shared" si="39"/>
        <v>27814.799999999999</v>
      </c>
      <c r="AR134" s="94">
        <f t="shared" si="17"/>
        <v>14729.83</v>
      </c>
      <c r="AT134" s="94">
        <f t="shared" si="18"/>
        <v>13084.97</v>
      </c>
      <c r="AV134" s="92"/>
      <c r="AW134" s="93"/>
    </row>
    <row r="135" spans="1:49" ht="16" thickBot="1" x14ac:dyDescent="0.25">
      <c r="A135" s="90"/>
      <c r="B135" s="90"/>
      <c r="C135" s="90"/>
      <c r="D135" s="90" t="s">
        <v>184</v>
      </c>
      <c r="E135" s="90"/>
      <c r="F135" s="90"/>
      <c r="G135" s="90"/>
      <c r="H135" s="96">
        <f>ROUND(H73+H81+H89+H97+H109+H116+H121+H129+H134,5)</f>
        <v>1.48</v>
      </c>
      <c r="I135" s="90"/>
      <c r="J135" s="96">
        <f>ROUND(J73+J81+J89+J97+J109+J116+J121+J129+J134,5)</f>
        <v>90063.12</v>
      </c>
      <c r="K135" s="90"/>
      <c r="L135" s="96">
        <f>ROUND(L73+L81+L89+L97+L109+L116+L121+L129+L134,5)</f>
        <v>144611.85</v>
      </c>
      <c r="M135" s="90"/>
      <c r="N135" s="96">
        <f>ROUND(N73+N81+N89+N97+N109+N116+N121+N129+N134,5)</f>
        <v>33218.589999999997</v>
      </c>
      <c r="O135" s="90"/>
      <c r="P135" s="96">
        <f>ROUND(P73+P81+P89+P97+P109+P116+P121+P129+P134,5)</f>
        <v>85703.39</v>
      </c>
      <c r="Q135" s="90"/>
      <c r="R135" s="96">
        <f>ROUND(R73+R81+R89+R97+R109+R116+R121+R129+R134,5)</f>
        <v>120794</v>
      </c>
      <c r="S135" s="90"/>
      <c r="T135" s="96">
        <f>ROUND(T73+T81+T89+T97+T109+T116+T121+T129+T134,5)</f>
        <v>33948.199999999997</v>
      </c>
      <c r="U135" s="90"/>
      <c r="V135" s="96">
        <f>ROUND(V73+V81+V89+V97+V109+V116+V121+V129+V134,5)</f>
        <v>43353.27</v>
      </c>
      <c r="W135" s="90"/>
      <c r="X135" s="96">
        <f>ROUND(X73+X81+X89+X97+X109+X116+X121+X129+X134,5)</f>
        <v>21539.1</v>
      </c>
      <c r="Y135" s="90"/>
      <c r="Z135" s="96">
        <f>ROUND(Z73+Z81+Z89+Z97+Z109+Z116+Z121+Z129+Z134,5)</f>
        <v>22547.7</v>
      </c>
      <c r="AA135" s="90"/>
      <c r="AB135" s="96">
        <f t="shared" si="37"/>
        <v>595779.22</v>
      </c>
      <c r="AC135" s="90"/>
      <c r="AD135" s="96">
        <f>ROUND(AD73+AD81+AD89+AD97+AD109+AD116+AD121+AD129+AD134,5)</f>
        <v>68538.38</v>
      </c>
      <c r="AE135" s="90"/>
      <c r="AF135" s="96">
        <f>ROUND(AF73+AF81+AF89+AF97+AF109+AF116+AF121+AF129+AF134,5)</f>
        <v>132586.37</v>
      </c>
      <c r="AG135" s="90"/>
      <c r="AH135" s="96">
        <f>ROUND(AH73+AH81+AH89+AH97+AH109+AH116+AH121+AH129+AH134,5)</f>
        <v>0</v>
      </c>
      <c r="AI135" s="90"/>
      <c r="AJ135" s="96">
        <f t="shared" si="38"/>
        <v>0</v>
      </c>
      <c r="AK135" s="90"/>
      <c r="AL135" s="96">
        <f>ROUND(AL73+AL81+AL89+AL97+AL109+AL116+AL121+AL129+AL134,5)</f>
        <v>104825.73</v>
      </c>
      <c r="AM135" s="90"/>
      <c r="AN135" s="96">
        <f>ROUND(AN73+AN81+AN89+AN97+AN109+AN116+AN121+AN129+AN134,5)</f>
        <v>0</v>
      </c>
      <c r="AO135" s="90"/>
      <c r="AP135" s="96">
        <f t="shared" si="39"/>
        <v>901731.18</v>
      </c>
      <c r="AR135" s="96">
        <f t="shared" ref="AR135:AR144" si="40">+H135+AB135+AD135+AF135+AJ135</f>
        <v>796905.45</v>
      </c>
      <c r="AT135" s="96">
        <f t="shared" ref="AT135:AT144" si="41">+AL135</f>
        <v>104825.73</v>
      </c>
      <c r="AV135" s="92"/>
      <c r="AW135" s="93"/>
    </row>
    <row r="136" spans="1:49" x14ac:dyDescent="0.2">
      <c r="A136" s="90"/>
      <c r="B136" s="90" t="s">
        <v>185</v>
      </c>
      <c r="C136" s="90"/>
      <c r="D136" s="90"/>
      <c r="E136" s="90"/>
      <c r="F136" s="90"/>
      <c r="G136" s="90"/>
      <c r="H136" s="91">
        <f>ROUND(H3+H72-H135,5)</f>
        <v>-1.48</v>
      </c>
      <c r="I136" s="90"/>
      <c r="J136" s="91">
        <f>ROUND(J3+J72-J135,5)</f>
        <v>-30246.14</v>
      </c>
      <c r="K136" s="90"/>
      <c r="L136" s="91">
        <f>ROUND(L3+L72-L135,5)</f>
        <v>36964.370000000003</v>
      </c>
      <c r="M136" s="90"/>
      <c r="N136" s="91">
        <f>ROUND(N3+N72-N135,5)</f>
        <v>-28900.06</v>
      </c>
      <c r="O136" s="90"/>
      <c r="P136" s="91">
        <f>ROUND(P3+P72-P135,5)</f>
        <v>-78689.39</v>
      </c>
      <c r="Q136" s="90"/>
      <c r="R136" s="91">
        <f>ROUND(R3+R72-R135,5)</f>
        <v>-57958.59</v>
      </c>
      <c r="S136" s="90"/>
      <c r="T136" s="91">
        <f>ROUND(T3+T72-T135,5)</f>
        <v>8603.7999999999993</v>
      </c>
      <c r="U136" s="90"/>
      <c r="V136" s="91">
        <f>ROUND(V3+V72-V135,5)</f>
        <v>2687.98</v>
      </c>
      <c r="W136" s="90"/>
      <c r="X136" s="91">
        <f>ROUND(X3+X72-X135,5)</f>
        <v>64189.8</v>
      </c>
      <c r="Y136" s="90"/>
      <c r="Z136" s="91">
        <f>ROUND(Z3+Z72-Z135,5)</f>
        <v>-4761.3999999999996</v>
      </c>
      <c r="AA136" s="90"/>
      <c r="AB136" s="91">
        <f t="shared" si="37"/>
        <v>-88109.63</v>
      </c>
      <c r="AC136" s="90"/>
      <c r="AD136" s="91">
        <f>ROUND(AD3+AD72-AD135,5)</f>
        <v>-67278.38</v>
      </c>
      <c r="AE136" s="90"/>
      <c r="AF136" s="91">
        <f>ROUND(AF3+AF72-AF135,5)</f>
        <v>301859</v>
      </c>
      <c r="AG136" s="90"/>
      <c r="AH136" s="91">
        <f>ROUND(AH3+AH72-AH135,5)</f>
        <v>0</v>
      </c>
      <c r="AI136" s="90"/>
      <c r="AJ136" s="91">
        <f t="shared" si="38"/>
        <v>0</v>
      </c>
      <c r="AK136" s="90"/>
      <c r="AL136" s="91">
        <f>ROUND(AL3+AL72-AL135,5)</f>
        <v>-77618.009999999995</v>
      </c>
      <c r="AM136" s="90"/>
      <c r="AN136" s="91">
        <f>ROUND(AN3+AN72-AN135,5)</f>
        <v>0</v>
      </c>
      <c r="AO136" s="90"/>
      <c r="AP136" s="91">
        <f t="shared" si="39"/>
        <v>68851.5</v>
      </c>
      <c r="AR136" s="91">
        <f t="shared" si="40"/>
        <v>146469.51</v>
      </c>
      <c r="AT136" s="91">
        <f t="shared" si="41"/>
        <v>-77618.009999999995</v>
      </c>
      <c r="AV136" s="92"/>
      <c r="AW136" s="93"/>
    </row>
    <row r="137" spans="1:49" x14ac:dyDescent="0.2">
      <c r="A137" s="90"/>
      <c r="B137" s="90" t="s">
        <v>186</v>
      </c>
      <c r="C137" s="90"/>
      <c r="D137" s="90"/>
      <c r="E137" s="90"/>
      <c r="F137" s="90"/>
      <c r="G137" s="90"/>
      <c r="H137" s="91"/>
      <c r="I137" s="90"/>
      <c r="J137" s="91"/>
      <c r="K137" s="90"/>
      <c r="L137" s="91"/>
      <c r="M137" s="90"/>
      <c r="N137" s="91"/>
      <c r="O137" s="90"/>
      <c r="P137" s="91"/>
      <c r="Q137" s="90"/>
      <c r="R137" s="91"/>
      <c r="S137" s="90"/>
      <c r="T137" s="91"/>
      <c r="U137" s="90"/>
      <c r="V137" s="91"/>
      <c r="W137" s="90"/>
      <c r="X137" s="91"/>
      <c r="Y137" s="90"/>
      <c r="Z137" s="91"/>
      <c r="AA137" s="90"/>
      <c r="AB137" s="91"/>
      <c r="AC137" s="90"/>
      <c r="AD137" s="91"/>
      <c r="AE137" s="90"/>
      <c r="AF137" s="91"/>
      <c r="AG137" s="90"/>
      <c r="AH137" s="91"/>
      <c r="AI137" s="90"/>
      <c r="AJ137" s="91"/>
      <c r="AK137" s="90"/>
      <c r="AL137" s="91"/>
      <c r="AM137" s="90"/>
      <c r="AN137" s="91"/>
      <c r="AO137" s="90"/>
      <c r="AP137" s="91"/>
      <c r="AR137" s="91"/>
      <c r="AT137" s="91"/>
      <c r="AV137" s="92"/>
      <c r="AW137" s="93"/>
    </row>
    <row r="138" spans="1:49" x14ac:dyDescent="0.2">
      <c r="A138" s="90"/>
      <c r="B138" s="90"/>
      <c r="C138" s="90" t="s">
        <v>187</v>
      </c>
      <c r="D138" s="90"/>
      <c r="E138" s="90"/>
      <c r="F138" s="90"/>
      <c r="G138" s="90"/>
      <c r="H138" s="91"/>
      <c r="I138" s="90"/>
      <c r="J138" s="91"/>
      <c r="K138" s="90"/>
      <c r="L138" s="91"/>
      <c r="M138" s="90"/>
      <c r="N138" s="91"/>
      <c r="O138" s="90"/>
      <c r="P138" s="91"/>
      <c r="Q138" s="90"/>
      <c r="R138" s="91"/>
      <c r="S138" s="90"/>
      <c r="T138" s="91"/>
      <c r="U138" s="90"/>
      <c r="V138" s="91"/>
      <c r="W138" s="90"/>
      <c r="X138" s="91"/>
      <c r="Y138" s="90"/>
      <c r="Z138" s="91"/>
      <c r="AA138" s="90"/>
      <c r="AB138" s="91"/>
      <c r="AC138" s="90"/>
      <c r="AD138" s="91"/>
      <c r="AE138" s="90"/>
      <c r="AF138" s="91"/>
      <c r="AG138" s="90"/>
      <c r="AH138" s="91"/>
      <c r="AI138" s="90"/>
      <c r="AJ138" s="91"/>
      <c r="AK138" s="90"/>
      <c r="AL138" s="91"/>
      <c r="AM138" s="90"/>
      <c r="AN138" s="91"/>
      <c r="AO138" s="90"/>
      <c r="AP138" s="91"/>
      <c r="AR138" s="91"/>
      <c r="AT138" s="91"/>
      <c r="AV138" s="92"/>
      <c r="AW138" s="93"/>
    </row>
    <row r="139" spans="1:49" x14ac:dyDescent="0.2">
      <c r="A139" s="90"/>
      <c r="B139" s="90"/>
      <c r="C139" s="90"/>
      <c r="D139" s="90" t="s">
        <v>188</v>
      </c>
      <c r="E139" s="90"/>
      <c r="F139" s="90"/>
      <c r="G139" s="90"/>
      <c r="H139" s="91">
        <v>0</v>
      </c>
      <c r="I139" s="90"/>
      <c r="J139" s="91">
        <v>0</v>
      </c>
      <c r="K139" s="90"/>
      <c r="L139" s="91">
        <v>0</v>
      </c>
      <c r="M139" s="90"/>
      <c r="N139" s="91">
        <v>0</v>
      </c>
      <c r="O139" s="90"/>
      <c r="P139" s="91">
        <v>0</v>
      </c>
      <c r="Q139" s="90"/>
      <c r="R139" s="91">
        <v>0</v>
      </c>
      <c r="S139" s="90"/>
      <c r="T139" s="91">
        <v>0</v>
      </c>
      <c r="U139" s="90"/>
      <c r="V139" s="91">
        <v>0</v>
      </c>
      <c r="W139" s="90"/>
      <c r="X139" s="91">
        <v>0</v>
      </c>
      <c r="Y139" s="90"/>
      <c r="Z139" s="91">
        <v>0</v>
      </c>
      <c r="AA139" s="90"/>
      <c r="AB139" s="91">
        <f t="shared" ref="AB139:AB144" si="42">ROUND(SUM(J139:Z139),5)</f>
        <v>0</v>
      </c>
      <c r="AC139" s="90"/>
      <c r="AD139" s="91">
        <v>0</v>
      </c>
      <c r="AE139" s="90"/>
      <c r="AF139" s="91">
        <v>20.34</v>
      </c>
      <c r="AG139" s="90"/>
      <c r="AH139" s="91">
        <v>0</v>
      </c>
      <c r="AI139" s="90"/>
      <c r="AJ139" s="91">
        <f t="shared" ref="AJ139:AJ144" si="43">AH139</f>
        <v>0</v>
      </c>
      <c r="AK139" s="90"/>
      <c r="AL139" s="91">
        <v>0</v>
      </c>
      <c r="AM139" s="90"/>
      <c r="AN139" s="91">
        <v>0</v>
      </c>
      <c r="AO139" s="90"/>
      <c r="AP139" s="91">
        <f t="shared" ref="AP139:AP144" si="44">ROUND(H139+SUM(AB139:AF139)+SUM(AJ139:AN139),5)</f>
        <v>20.34</v>
      </c>
      <c r="AR139" s="91">
        <f t="shared" si="40"/>
        <v>20.34</v>
      </c>
      <c r="AT139" s="91">
        <f t="shared" si="41"/>
        <v>0</v>
      </c>
      <c r="AV139" s="92"/>
      <c r="AW139" s="93"/>
    </row>
    <row r="140" spans="1:49" x14ac:dyDescent="0.2">
      <c r="A140" s="90"/>
      <c r="B140" s="90"/>
      <c r="C140" s="90"/>
      <c r="D140" s="90" t="s">
        <v>189</v>
      </c>
      <c r="E140" s="90"/>
      <c r="F140" s="90"/>
      <c r="G140" s="90"/>
      <c r="H140" s="91">
        <v>0</v>
      </c>
      <c r="I140" s="90"/>
      <c r="J140" s="91">
        <v>0</v>
      </c>
      <c r="K140" s="90"/>
      <c r="L140" s="91">
        <v>0</v>
      </c>
      <c r="M140" s="90"/>
      <c r="N140" s="91">
        <v>0</v>
      </c>
      <c r="O140" s="90"/>
      <c r="P140" s="91">
        <v>0</v>
      </c>
      <c r="Q140" s="90"/>
      <c r="R140" s="91">
        <v>0</v>
      </c>
      <c r="S140" s="90"/>
      <c r="T140" s="91">
        <v>0</v>
      </c>
      <c r="U140" s="90"/>
      <c r="V140" s="91">
        <v>0</v>
      </c>
      <c r="W140" s="90"/>
      <c r="X140" s="91">
        <v>0</v>
      </c>
      <c r="Y140" s="90"/>
      <c r="Z140" s="91">
        <v>0</v>
      </c>
      <c r="AA140" s="90"/>
      <c r="AB140" s="91">
        <f t="shared" si="42"/>
        <v>0</v>
      </c>
      <c r="AC140" s="90"/>
      <c r="AD140" s="91">
        <v>0</v>
      </c>
      <c r="AE140" s="90"/>
      <c r="AF140" s="91">
        <v>191.18</v>
      </c>
      <c r="AG140" s="90"/>
      <c r="AH140" s="91">
        <v>0</v>
      </c>
      <c r="AI140" s="90"/>
      <c r="AJ140" s="91">
        <f t="shared" si="43"/>
        <v>0</v>
      </c>
      <c r="AK140" s="90"/>
      <c r="AL140" s="91">
        <v>36.49</v>
      </c>
      <c r="AM140" s="90"/>
      <c r="AN140" s="91">
        <v>0</v>
      </c>
      <c r="AO140" s="90"/>
      <c r="AP140" s="91">
        <f t="shared" si="44"/>
        <v>227.67</v>
      </c>
      <c r="AR140" s="91">
        <f t="shared" si="40"/>
        <v>191.18</v>
      </c>
      <c r="AT140" s="91">
        <f t="shared" si="41"/>
        <v>36.49</v>
      </c>
      <c r="AV140" s="92"/>
      <c r="AW140" s="93"/>
    </row>
    <row r="141" spans="1:49" ht="16" thickBot="1" x14ac:dyDescent="0.25">
      <c r="A141" s="90"/>
      <c r="B141" s="90"/>
      <c r="C141" s="90"/>
      <c r="D141" s="90" t="s">
        <v>229</v>
      </c>
      <c r="E141" s="90"/>
      <c r="F141" s="90"/>
      <c r="G141" s="90"/>
      <c r="H141" s="95">
        <v>0</v>
      </c>
      <c r="I141" s="90"/>
      <c r="J141" s="95">
        <v>0</v>
      </c>
      <c r="K141" s="90"/>
      <c r="L141" s="95">
        <v>0</v>
      </c>
      <c r="M141" s="90"/>
      <c r="N141" s="95">
        <v>0</v>
      </c>
      <c r="O141" s="90"/>
      <c r="P141" s="95">
        <v>0</v>
      </c>
      <c r="Q141" s="90"/>
      <c r="R141" s="95">
        <v>0</v>
      </c>
      <c r="S141" s="90"/>
      <c r="T141" s="95">
        <v>0</v>
      </c>
      <c r="U141" s="90"/>
      <c r="V141" s="95">
        <v>0</v>
      </c>
      <c r="W141" s="90"/>
      <c r="X141" s="95">
        <v>0</v>
      </c>
      <c r="Y141" s="90"/>
      <c r="Z141" s="95">
        <v>0</v>
      </c>
      <c r="AA141" s="90"/>
      <c r="AB141" s="95">
        <f t="shared" si="42"/>
        <v>0</v>
      </c>
      <c r="AC141" s="90"/>
      <c r="AD141" s="95">
        <v>0</v>
      </c>
      <c r="AE141" s="90"/>
      <c r="AF141" s="95">
        <v>0</v>
      </c>
      <c r="AG141" s="90"/>
      <c r="AH141" s="95">
        <v>-18373.82</v>
      </c>
      <c r="AI141" s="90"/>
      <c r="AJ141" s="95">
        <f t="shared" si="43"/>
        <v>-18373.82</v>
      </c>
      <c r="AK141" s="90"/>
      <c r="AL141" s="95">
        <v>0</v>
      </c>
      <c r="AM141" s="90"/>
      <c r="AN141" s="95">
        <v>0</v>
      </c>
      <c r="AO141" s="90"/>
      <c r="AP141" s="95">
        <f t="shared" si="44"/>
        <v>-18373.82</v>
      </c>
      <c r="AR141" s="95">
        <f t="shared" si="40"/>
        <v>-18373.82</v>
      </c>
      <c r="AT141" s="95">
        <f t="shared" si="41"/>
        <v>0</v>
      </c>
      <c r="AV141" s="92"/>
      <c r="AW141" s="93"/>
    </row>
    <row r="142" spans="1:49" ht="16" thickBot="1" x14ac:dyDescent="0.25">
      <c r="A142" s="90"/>
      <c r="B142" s="90"/>
      <c r="C142" s="90" t="s">
        <v>190</v>
      </c>
      <c r="D142" s="90"/>
      <c r="E142" s="90"/>
      <c r="F142" s="90"/>
      <c r="G142" s="90"/>
      <c r="H142" s="97">
        <f>ROUND(SUM(H138:H141),5)</f>
        <v>0</v>
      </c>
      <c r="I142" s="90"/>
      <c r="J142" s="97">
        <f>ROUND(SUM(J138:J141),5)</f>
        <v>0</v>
      </c>
      <c r="K142" s="90"/>
      <c r="L142" s="97">
        <f>ROUND(SUM(L138:L141),5)</f>
        <v>0</v>
      </c>
      <c r="M142" s="90"/>
      <c r="N142" s="97">
        <f>ROUND(SUM(N138:N141),5)</f>
        <v>0</v>
      </c>
      <c r="O142" s="90"/>
      <c r="P142" s="97">
        <f>ROUND(SUM(P138:P141),5)</f>
        <v>0</v>
      </c>
      <c r="Q142" s="90"/>
      <c r="R142" s="97">
        <f>ROUND(SUM(R138:R141),5)</f>
        <v>0</v>
      </c>
      <c r="S142" s="90"/>
      <c r="T142" s="97">
        <f>ROUND(SUM(T138:T141),5)</f>
        <v>0</v>
      </c>
      <c r="U142" s="90"/>
      <c r="V142" s="97">
        <f>ROUND(SUM(V138:V141),5)</f>
        <v>0</v>
      </c>
      <c r="W142" s="90"/>
      <c r="X142" s="97">
        <f>ROUND(SUM(X138:X141),5)</f>
        <v>0</v>
      </c>
      <c r="Y142" s="90"/>
      <c r="Z142" s="97">
        <f>ROUND(SUM(Z138:Z141),5)</f>
        <v>0</v>
      </c>
      <c r="AA142" s="90"/>
      <c r="AB142" s="97">
        <f t="shared" si="42"/>
        <v>0</v>
      </c>
      <c r="AC142" s="90"/>
      <c r="AD142" s="97">
        <f>ROUND(SUM(AD138:AD141),5)</f>
        <v>0</v>
      </c>
      <c r="AE142" s="90"/>
      <c r="AF142" s="97">
        <f>ROUND(SUM(AF138:AF141),5)</f>
        <v>211.52</v>
      </c>
      <c r="AG142" s="90"/>
      <c r="AH142" s="97">
        <f>ROUND(SUM(AH138:AH141),5)</f>
        <v>-18373.82</v>
      </c>
      <c r="AI142" s="90"/>
      <c r="AJ142" s="97">
        <f t="shared" si="43"/>
        <v>-18373.82</v>
      </c>
      <c r="AK142" s="90"/>
      <c r="AL142" s="97">
        <f>ROUND(SUM(AL138:AL141),5)</f>
        <v>36.49</v>
      </c>
      <c r="AM142" s="90"/>
      <c r="AN142" s="97">
        <f>ROUND(SUM(AN138:AN141),5)</f>
        <v>0</v>
      </c>
      <c r="AO142" s="90"/>
      <c r="AP142" s="97">
        <f t="shared" si="44"/>
        <v>-18125.810000000001</v>
      </c>
      <c r="AR142" s="97">
        <f t="shared" si="40"/>
        <v>-18162.3</v>
      </c>
      <c r="AT142" s="97">
        <f t="shared" si="41"/>
        <v>36.49</v>
      </c>
      <c r="AV142" s="92"/>
      <c r="AW142" s="93"/>
    </row>
    <row r="143" spans="1:49" ht="16" thickBot="1" x14ac:dyDescent="0.25">
      <c r="A143" s="90"/>
      <c r="B143" s="90" t="s">
        <v>191</v>
      </c>
      <c r="C143" s="90"/>
      <c r="D143" s="90"/>
      <c r="E143" s="90"/>
      <c r="F143" s="90"/>
      <c r="G143" s="90"/>
      <c r="H143" s="97">
        <f>ROUND(H137+H142,5)</f>
        <v>0</v>
      </c>
      <c r="I143" s="90"/>
      <c r="J143" s="97">
        <f>ROUND(J137+J142,5)</f>
        <v>0</v>
      </c>
      <c r="K143" s="90"/>
      <c r="L143" s="97">
        <f>ROUND(L137+L142,5)</f>
        <v>0</v>
      </c>
      <c r="M143" s="90"/>
      <c r="N143" s="97">
        <f>ROUND(N137+N142,5)</f>
        <v>0</v>
      </c>
      <c r="O143" s="90"/>
      <c r="P143" s="97">
        <f>ROUND(P137+P142,5)</f>
        <v>0</v>
      </c>
      <c r="Q143" s="90"/>
      <c r="R143" s="97">
        <f>ROUND(R137+R142,5)</f>
        <v>0</v>
      </c>
      <c r="S143" s="90"/>
      <c r="T143" s="97">
        <f>ROUND(T137+T142,5)</f>
        <v>0</v>
      </c>
      <c r="U143" s="90"/>
      <c r="V143" s="97">
        <f>ROUND(V137+V142,5)</f>
        <v>0</v>
      </c>
      <c r="W143" s="90"/>
      <c r="X143" s="97">
        <f>ROUND(X137+X142,5)</f>
        <v>0</v>
      </c>
      <c r="Y143" s="90"/>
      <c r="Z143" s="97">
        <f>ROUND(Z137+Z142,5)</f>
        <v>0</v>
      </c>
      <c r="AA143" s="90"/>
      <c r="AB143" s="97">
        <f t="shared" si="42"/>
        <v>0</v>
      </c>
      <c r="AC143" s="90"/>
      <c r="AD143" s="97">
        <f>ROUND(AD137+AD142,5)</f>
        <v>0</v>
      </c>
      <c r="AE143" s="90"/>
      <c r="AF143" s="97">
        <f>ROUND(AF137+AF142,5)</f>
        <v>211.52</v>
      </c>
      <c r="AG143" s="90"/>
      <c r="AH143" s="97">
        <f>ROUND(AH137+AH142,5)</f>
        <v>-18373.82</v>
      </c>
      <c r="AI143" s="90"/>
      <c r="AJ143" s="97">
        <f t="shared" si="43"/>
        <v>-18373.82</v>
      </c>
      <c r="AK143" s="90"/>
      <c r="AL143" s="97">
        <f>ROUND(AL137+AL142,5)</f>
        <v>36.49</v>
      </c>
      <c r="AM143" s="90"/>
      <c r="AN143" s="97">
        <f>ROUND(AN137+AN142,5)</f>
        <v>0</v>
      </c>
      <c r="AO143" s="90"/>
      <c r="AP143" s="97">
        <f t="shared" si="44"/>
        <v>-18125.810000000001</v>
      </c>
      <c r="AR143" s="97">
        <f t="shared" si="40"/>
        <v>-18162.3</v>
      </c>
      <c r="AT143" s="97">
        <f t="shared" si="41"/>
        <v>36.49</v>
      </c>
      <c r="AV143" s="92"/>
      <c r="AW143" s="93"/>
    </row>
    <row r="144" spans="1:49" s="99" customFormat="1" ht="16" thickBot="1" x14ac:dyDescent="0.25">
      <c r="A144" s="90" t="s">
        <v>192</v>
      </c>
      <c r="B144" s="90"/>
      <c r="C144" s="90"/>
      <c r="D144" s="90"/>
      <c r="E144" s="90"/>
      <c r="F144" s="90"/>
      <c r="G144" s="90"/>
      <c r="H144" s="98">
        <f>ROUND(H136+H143,5)</f>
        <v>-1.48</v>
      </c>
      <c r="I144" s="90"/>
      <c r="J144" s="98">
        <f>ROUND(J136+J143,5)</f>
        <v>-30246.14</v>
      </c>
      <c r="K144" s="90"/>
      <c r="L144" s="98">
        <f>ROUND(L136+L143,5)</f>
        <v>36964.370000000003</v>
      </c>
      <c r="M144" s="90"/>
      <c r="N144" s="98">
        <f>ROUND(N136+N143,5)</f>
        <v>-28900.06</v>
      </c>
      <c r="O144" s="90"/>
      <c r="P144" s="98">
        <f>ROUND(P136+P143,5)</f>
        <v>-78689.39</v>
      </c>
      <c r="Q144" s="90"/>
      <c r="R144" s="98">
        <f>ROUND(R136+R143,5)</f>
        <v>-57958.59</v>
      </c>
      <c r="S144" s="90"/>
      <c r="T144" s="98">
        <f>ROUND(T136+T143,5)</f>
        <v>8603.7999999999993</v>
      </c>
      <c r="U144" s="90"/>
      <c r="V144" s="98">
        <f>ROUND(V136+V143,5)</f>
        <v>2687.98</v>
      </c>
      <c r="W144" s="90"/>
      <c r="X144" s="98">
        <f>ROUND(X136+X143,5)</f>
        <v>64189.8</v>
      </c>
      <c r="Y144" s="90"/>
      <c r="Z144" s="98">
        <f>ROUND(Z136+Z143,5)</f>
        <v>-4761.3999999999996</v>
      </c>
      <c r="AA144" s="90"/>
      <c r="AB144" s="98">
        <f t="shared" si="42"/>
        <v>-88109.63</v>
      </c>
      <c r="AC144" s="90"/>
      <c r="AD144" s="98">
        <f>ROUND(AD136+AD143,5)</f>
        <v>-67278.38</v>
      </c>
      <c r="AE144" s="90"/>
      <c r="AF144" s="98">
        <f>ROUND(AF136+AF143,5)</f>
        <v>302070.52</v>
      </c>
      <c r="AG144" s="90"/>
      <c r="AH144" s="98">
        <f>ROUND(AH136+AH143,5)</f>
        <v>-18373.82</v>
      </c>
      <c r="AI144" s="90"/>
      <c r="AJ144" s="98">
        <f t="shared" si="43"/>
        <v>-18373.82</v>
      </c>
      <c r="AK144" s="90"/>
      <c r="AL144" s="98">
        <f>ROUND(AL136+AL143,5)</f>
        <v>-77581.52</v>
      </c>
      <c r="AM144" s="90"/>
      <c r="AN144" s="98">
        <f>ROUND(AN136+AN143,5)</f>
        <v>0</v>
      </c>
      <c r="AO144" s="90"/>
      <c r="AP144" s="98">
        <f t="shared" si="44"/>
        <v>50725.69</v>
      </c>
      <c r="AR144" s="98">
        <f t="shared" si="40"/>
        <v>128307.21000000002</v>
      </c>
      <c r="AS144"/>
      <c r="AT144" s="98">
        <f t="shared" si="41"/>
        <v>-77581.52</v>
      </c>
      <c r="AU144"/>
      <c r="AV144" s="92"/>
      <c r="AW144" s="93"/>
    </row>
    <row r="145" spans="44:49" ht="16" thickTop="1" x14ac:dyDescent="0.2">
      <c r="AR145" s="66"/>
      <c r="AT145" s="66"/>
      <c r="AV145" s="92"/>
      <c r="AW145" s="93"/>
    </row>
    <row r="146" spans="44:49" x14ac:dyDescent="0.2">
      <c r="AR146" s="91"/>
      <c r="AT146" s="91"/>
      <c r="AV146" s="92"/>
      <c r="AW146" s="93"/>
    </row>
    <row r="147" spans="44:49" x14ac:dyDescent="0.2">
      <c r="AR147" s="91"/>
      <c r="AT147" s="91"/>
      <c r="AV147" s="92"/>
      <c r="AW147" s="93"/>
    </row>
    <row r="148" spans="44:49" x14ac:dyDescent="0.2">
      <c r="AR148" s="91"/>
      <c r="AT148" s="91"/>
      <c r="AV148" s="92"/>
      <c r="AW148" s="93"/>
    </row>
    <row r="149" spans="44:49" x14ac:dyDescent="0.2">
      <c r="AR149" s="91"/>
      <c r="AT149" s="91"/>
      <c r="AV149" s="92"/>
      <c r="AW149" s="93"/>
    </row>
    <row r="150" spans="44:49" x14ac:dyDescent="0.2">
      <c r="AR150" s="91"/>
      <c r="AT150" s="91"/>
      <c r="AV150" s="92"/>
      <c r="AW150" s="93"/>
    </row>
    <row r="151" spans="44:49" x14ac:dyDescent="0.2">
      <c r="AR151" s="91"/>
      <c r="AT151" s="91"/>
      <c r="AV151" s="92"/>
      <c r="AW151" s="93"/>
    </row>
    <row r="152" spans="44:49" x14ac:dyDescent="0.2">
      <c r="AR152" s="91"/>
      <c r="AT152" s="91"/>
      <c r="AV152" s="92"/>
      <c r="AW152" s="93"/>
    </row>
    <row r="153" spans="44:49" x14ac:dyDescent="0.2">
      <c r="AR153" s="91"/>
      <c r="AT153" s="91"/>
      <c r="AV153" s="92"/>
      <c r="AW153" s="93"/>
    </row>
    <row r="154" spans="44:49" x14ac:dyDescent="0.2">
      <c r="AR154" s="91"/>
      <c r="AT154" s="91"/>
      <c r="AV154" s="92"/>
      <c r="AW154" s="93"/>
    </row>
    <row r="155" spans="44:49" x14ac:dyDescent="0.2">
      <c r="AR155" s="91"/>
      <c r="AT155" s="91"/>
      <c r="AV155" s="92"/>
      <c r="AW155" s="93"/>
    </row>
    <row r="156" spans="44:49" x14ac:dyDescent="0.2">
      <c r="AR156" s="91"/>
      <c r="AT156" s="91"/>
      <c r="AV156" s="92"/>
      <c r="AW156" s="93"/>
    </row>
    <row r="157" spans="44:49" x14ac:dyDescent="0.2">
      <c r="AR157" s="91"/>
      <c r="AT157" s="91"/>
      <c r="AV157" s="92"/>
      <c r="AW157" s="93"/>
    </row>
    <row r="158" spans="44:49" x14ac:dyDescent="0.2">
      <c r="AR158" s="91"/>
      <c r="AT158" s="91"/>
      <c r="AV158" s="92"/>
      <c r="AW158" s="93"/>
    </row>
    <row r="159" spans="44:49" x14ac:dyDescent="0.2">
      <c r="AR159" s="91"/>
      <c r="AT159" s="91"/>
      <c r="AV159" s="92"/>
      <c r="AW159" s="93"/>
    </row>
    <row r="160" spans="44:49" x14ac:dyDescent="0.2">
      <c r="AR160" s="91"/>
      <c r="AT160" s="91"/>
      <c r="AV160" s="92"/>
      <c r="AW160" s="93"/>
    </row>
    <row r="161" spans="44:49" x14ac:dyDescent="0.2">
      <c r="AR161" s="91"/>
      <c r="AT161" s="91"/>
      <c r="AV161" s="92"/>
      <c r="AW161" s="93"/>
    </row>
    <row r="162" spans="44:49" x14ac:dyDescent="0.2">
      <c r="AR162" s="91"/>
      <c r="AT162" s="91"/>
      <c r="AV162" s="92"/>
      <c r="AW162" s="93"/>
    </row>
    <row r="163" spans="44:49" x14ac:dyDescent="0.2">
      <c r="AR163" s="91"/>
      <c r="AT163" s="91"/>
      <c r="AV163" s="92"/>
      <c r="AW163" s="93"/>
    </row>
    <row r="164" spans="44:49" x14ac:dyDescent="0.2">
      <c r="AR164" s="91"/>
      <c r="AT164" s="91"/>
      <c r="AV164" s="92"/>
      <c r="AW164" s="93"/>
    </row>
    <row r="165" spans="44:49" x14ac:dyDescent="0.2">
      <c r="AR165" s="91"/>
      <c r="AT165" s="91"/>
      <c r="AV165" s="92"/>
      <c r="AW165" s="93"/>
    </row>
    <row r="166" spans="44:49" x14ac:dyDescent="0.2">
      <c r="AR166" s="91"/>
      <c r="AT166" s="91"/>
      <c r="AV166" s="92"/>
      <c r="AW166" s="93"/>
    </row>
    <row r="167" spans="44:49" x14ac:dyDescent="0.2">
      <c r="AR167" s="91"/>
      <c r="AT167" s="91"/>
      <c r="AV167" s="92"/>
      <c r="AW167" s="93"/>
    </row>
    <row r="168" spans="44:49" x14ac:dyDescent="0.2">
      <c r="AR168" s="91"/>
      <c r="AT168" s="91"/>
      <c r="AV168" s="92"/>
      <c r="AW168" s="93"/>
    </row>
    <row r="169" spans="44:49" x14ac:dyDescent="0.2">
      <c r="AR169" s="91"/>
      <c r="AT169" s="91"/>
      <c r="AV169" s="92"/>
      <c r="AW169" s="93"/>
    </row>
    <row r="170" spans="44:49" x14ac:dyDescent="0.2">
      <c r="AR170" s="91"/>
      <c r="AT170" s="91"/>
      <c r="AV170" s="92"/>
      <c r="AW170" s="93"/>
    </row>
    <row r="171" spans="44:49" x14ac:dyDescent="0.2">
      <c r="AR171" s="91"/>
      <c r="AT171" s="91"/>
      <c r="AV171" s="92"/>
      <c r="AW171" s="93"/>
    </row>
    <row r="172" spans="44:49" x14ac:dyDescent="0.2">
      <c r="AR172" s="91"/>
      <c r="AT172" s="91"/>
      <c r="AV172" s="92"/>
      <c r="AW172" s="93"/>
    </row>
    <row r="173" spans="44:49" x14ac:dyDescent="0.2">
      <c r="AR173" s="91"/>
      <c r="AT173" s="91"/>
      <c r="AV173" s="92"/>
      <c r="AW173" s="93"/>
    </row>
    <row r="174" spans="44:49" x14ac:dyDescent="0.2">
      <c r="AR174" s="91"/>
      <c r="AT174" s="91"/>
      <c r="AV174" s="92"/>
      <c r="AW174" s="93"/>
    </row>
    <row r="175" spans="44:49" x14ac:dyDescent="0.2">
      <c r="AR175" s="91"/>
      <c r="AT175" s="91"/>
      <c r="AV175" s="92"/>
      <c r="AW175" s="93"/>
    </row>
    <row r="176" spans="44:49" x14ac:dyDescent="0.2">
      <c r="AR176" s="91"/>
      <c r="AT176" s="91"/>
      <c r="AV176" s="92"/>
      <c r="AW176" s="93"/>
    </row>
    <row r="177" spans="44:49" x14ac:dyDescent="0.2">
      <c r="AR177" s="91"/>
      <c r="AT177" s="91"/>
      <c r="AV177" s="92"/>
      <c r="AW177" s="93"/>
    </row>
    <row r="178" spans="44:49" x14ac:dyDescent="0.2">
      <c r="AR178" s="91"/>
      <c r="AT178" s="91"/>
      <c r="AV178" s="92"/>
      <c r="AW178" s="93"/>
    </row>
    <row r="179" spans="44:49" x14ac:dyDescent="0.2">
      <c r="AR179" s="91"/>
      <c r="AT179" s="91"/>
      <c r="AV179" s="92"/>
      <c r="AW179" s="93"/>
    </row>
    <row r="180" spans="44:49" x14ac:dyDescent="0.2">
      <c r="AR180" s="91"/>
      <c r="AT180" s="91"/>
      <c r="AV180" s="92"/>
      <c r="AW180" s="93"/>
    </row>
    <row r="181" spans="44:49" x14ac:dyDescent="0.2">
      <c r="AR181" s="91"/>
      <c r="AT181" s="91"/>
      <c r="AV181" s="92"/>
      <c r="AW181" s="93"/>
    </row>
    <row r="182" spans="44:49" x14ac:dyDescent="0.2">
      <c r="AR182" s="91"/>
      <c r="AT182" s="91"/>
      <c r="AV182" s="92"/>
      <c r="AW182" s="93"/>
    </row>
    <row r="183" spans="44:49" x14ac:dyDescent="0.2">
      <c r="AR183" s="91"/>
      <c r="AT183" s="91"/>
      <c r="AV183" s="92"/>
      <c r="AW183" s="93"/>
    </row>
  </sheetData>
  <pageMargins left="0.45" right="0.45" top="1.2916666670000001" bottom="0.75" header="0.1" footer="0.3"/>
  <pageSetup orientation="portrait" r:id="rId1"/>
  <headerFooter>
    <oddHeader>&amp;L&amp;"Arial,Bold"&amp;8 4:32 PM
&amp;"Helvetica,Regular"&amp;10 03/06/19
&amp;"Arial,Bold"&amp;8 Accrual Basis&amp;C&amp;"Helvetica,Regular"&amp;14 Textile Center of Minnesota
&amp;18 Consolidated Profit &amp;&amp; Loss
&amp;12 April 2018 through February 2019</oddHeader>
    <oddFooter>&amp;R&amp;"Helvetica,Regular"&amp;10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Recap</vt:lpstr>
      <vt:lpstr>Balance Sheet</vt:lpstr>
      <vt:lpstr>Operating Summary</vt:lpstr>
      <vt:lpstr>Operating Stmt of Activities</vt:lpstr>
      <vt:lpstr>Campaign</vt:lpstr>
      <vt:lpstr>Consolidated</vt:lpstr>
      <vt:lpstr>'Balance Sheet'!Print_Titles</vt:lpstr>
      <vt:lpstr>Campaign!Print_Titles</vt:lpstr>
      <vt:lpstr>Consolidated!Print_Titles</vt:lpstr>
      <vt:lpstr>'Operating Stmt of Activities'!Print_Titles</vt:lpstr>
      <vt:lpstr>'Operating Summary'!Print_Titles</vt:lpstr>
    </vt:vector>
  </TitlesOfParts>
  <Company>TechGuru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Bookkeeping</dc:creator>
  <cp:lastModifiedBy>Microsoft Office User</cp:lastModifiedBy>
  <cp:lastPrinted>2019-03-07T21:40:52Z</cp:lastPrinted>
  <dcterms:created xsi:type="dcterms:W3CDTF">2019-03-05T21:33:01Z</dcterms:created>
  <dcterms:modified xsi:type="dcterms:W3CDTF">2019-03-08T17:06:45Z</dcterms:modified>
</cp:coreProperties>
</file>